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Arkiv shtator 2017\DOKUMENTA TE SISTEMUARA 2020\BILANCE\Bilancet 2021\masabi\"/>
    </mc:Choice>
  </mc:AlternateContent>
  <xr:revisionPtr revIDLastSave="0" documentId="13_ncr:1_{E961C488-1DB6-4590-9193-6FBC2980DF6B}" xr6:coauthVersionLast="45" xr6:coauthVersionMax="45" xr10:uidLastSave="{00000000-0000-0000-0000-000000000000}"/>
  <bookViews>
    <workbookView xWindow="-60" yWindow="-60" windowWidth="28920" windowHeight="17460" tabRatio="843" activeTab="2" xr2:uid="{00000000-000D-0000-FFFF-FFFF00000000}"/>
  </bookViews>
  <sheets>
    <sheet name="Koper" sheetId="1" r:id="rId1"/>
    <sheet name="Aktivi" sheetId="2" r:id="rId2"/>
    <sheet name="Pasivi" sheetId="3" r:id="rId3"/>
    <sheet name="Rezultati" sheetId="8" r:id="rId4"/>
    <sheet name="Cashi" sheetId="7" r:id="rId5"/>
    <sheet name="Kapitali" sheetId="6" r:id="rId6"/>
    <sheet name="1" sheetId="5" r:id="rId7"/>
    <sheet name="2" sheetId="4" r:id="rId8"/>
    <sheet name="aqt" sheetId="10" r:id="rId9"/>
    <sheet name="inv mallra" sheetId="11" r:id="rId10"/>
    <sheet name="inv automjete" sheetId="12" r:id="rId11"/>
    <sheet name="inv llogari bankare" sheetId="13" r:id="rId12"/>
    <sheet name="tr" sheetId="14" r:id="rId13"/>
    <sheet name="shpenzime" sheetId="15" r:id="rId14"/>
    <sheet name="industria" sheetId="16" r:id="rId15"/>
  </sheets>
  <externalReferences>
    <externalReference r:id="rId16"/>
    <externalReference r:id="rId17"/>
    <externalReference r:id="rId18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0" l="1"/>
  <c r="H41" i="10" s="1"/>
  <c r="F41" i="10"/>
  <c r="F25" i="10"/>
  <c r="F29" i="15" l="1"/>
  <c r="F17" i="15" s="1"/>
  <c r="F13" i="2"/>
  <c r="E9" i="8" l="1"/>
  <c r="F21" i="7" l="1"/>
  <c r="F10" i="7"/>
  <c r="F37" i="7"/>
  <c r="H42" i="3" l="1"/>
  <c r="E25" i="10"/>
  <c r="J113" i="4" s="1"/>
  <c r="I114" i="4"/>
  <c r="I113" i="4"/>
  <c r="J114" i="4"/>
  <c r="H13" i="2"/>
  <c r="H21" i="2"/>
  <c r="H11" i="2"/>
  <c r="H10" i="2"/>
  <c r="H40" i="2"/>
  <c r="H39" i="2"/>
  <c r="G45" i="3"/>
  <c r="H23" i="3"/>
  <c r="H18" i="3"/>
  <c r="H16" i="3"/>
  <c r="H15" i="3"/>
  <c r="H12" i="3"/>
  <c r="H11" i="3"/>
  <c r="F28" i="8"/>
  <c r="F30" i="8" s="1"/>
  <c r="G28" i="8"/>
  <c r="F8" i="7" s="1"/>
  <c r="F22" i="7" s="1"/>
  <c r="H9" i="2" l="1"/>
  <c r="F41" i="7" s="1"/>
  <c r="G30" i="8"/>
  <c r="H44" i="3" s="1"/>
  <c r="L42" i="3" s="1"/>
  <c r="H36" i="2"/>
  <c r="H34" i="2" s="1"/>
  <c r="H10" i="3"/>
  <c r="H13" i="3"/>
  <c r="E32" i="10"/>
  <c r="H8" i="2"/>
  <c r="H34" i="3" l="1"/>
  <c r="H45" i="2"/>
  <c r="H8" i="3"/>
  <c r="H33" i="3" s="1"/>
  <c r="G43" i="15"/>
  <c r="G42" i="15" s="1"/>
  <c r="G33" i="15"/>
  <c r="G24" i="15"/>
  <c r="G17" i="15" s="1"/>
  <c r="H45" i="3" l="1"/>
  <c r="K159" i="4"/>
  <c r="F33" i="15"/>
  <c r="G114" i="4"/>
  <c r="G113" i="4"/>
  <c r="K114" i="4"/>
  <c r="I115" i="4"/>
  <c r="F9" i="2"/>
  <c r="E14" i="12"/>
  <c r="E12" i="12"/>
  <c r="E11" i="12"/>
  <c r="E18" i="12" s="1"/>
  <c r="E10" i="12"/>
  <c r="E9" i="12"/>
  <c r="F20" i="11"/>
  <c r="F114" i="4"/>
  <c r="F113" i="4"/>
  <c r="H43" i="10"/>
  <c r="H11" i="10"/>
  <c r="C24" i="6"/>
  <c r="F42" i="3"/>
  <c r="K201" i="4" s="1"/>
  <c r="K63" i="4"/>
  <c r="K60" i="4" s="1"/>
  <c r="K87" i="4"/>
  <c r="F21" i="2"/>
  <c r="E16" i="7" s="1"/>
  <c r="K166" i="4"/>
  <c r="J134" i="4"/>
  <c r="J132" i="4"/>
  <c r="K138" i="4"/>
  <c r="K151" i="4"/>
  <c r="K149" i="4"/>
  <c r="E14" i="7"/>
  <c r="E22" i="8"/>
  <c r="E27" i="8" s="1"/>
  <c r="F9" i="15"/>
  <c r="F7" i="15" s="1"/>
  <c r="E10" i="7"/>
  <c r="F15" i="15"/>
  <c r="E13" i="8"/>
  <c r="E6" i="16"/>
  <c r="E44" i="16" s="1"/>
  <c r="H42" i="10"/>
  <c r="H25" i="10"/>
  <c r="H27" i="10"/>
  <c r="K22" i="4"/>
  <c r="F35" i="7"/>
  <c r="F29" i="7"/>
  <c r="F36" i="7" s="1"/>
  <c r="F38" i="7" s="1"/>
  <c r="E37" i="7" s="1"/>
  <c r="E53" i="16"/>
  <c r="F41" i="15" s="1"/>
  <c r="H45" i="10"/>
  <c r="H44" i="10"/>
  <c r="H10" i="10"/>
  <c r="H12" i="10"/>
  <c r="H13" i="10"/>
  <c r="F31" i="2"/>
  <c r="K97" i="4"/>
  <c r="H9" i="10"/>
  <c r="D21" i="13"/>
  <c r="E21" i="13"/>
  <c r="G48" i="10"/>
  <c r="G32" i="10"/>
  <c r="F16" i="10"/>
  <c r="F24" i="6"/>
  <c r="G14" i="15"/>
  <c r="G15" i="15"/>
  <c r="G16" i="15"/>
  <c r="E29" i="7"/>
  <c r="G9" i="15"/>
  <c r="G7" i="15" s="1"/>
  <c r="G15" i="14"/>
  <c r="G13" i="14" s="1"/>
  <c r="G30" i="14" s="1"/>
  <c r="J115" i="4"/>
  <c r="F14" i="15"/>
  <c r="H11" i="6"/>
  <c r="E35" i="7"/>
  <c r="F15" i="14"/>
  <c r="F13" i="14" s="1"/>
  <c r="F30" i="14" s="1"/>
  <c r="K183" i="4"/>
  <c r="F26" i="3"/>
  <c r="G16" i="10"/>
  <c r="K52" i="4"/>
  <c r="K191" i="4"/>
  <c r="K153" i="4"/>
  <c r="K157" i="4"/>
  <c r="K199" i="4"/>
  <c r="K203" i="4"/>
  <c r="K77" i="4"/>
  <c r="E34" i="6"/>
  <c r="K161" i="4"/>
  <c r="F32" i="10"/>
  <c r="H26" i="10"/>
  <c r="H19" i="6"/>
  <c r="K19" i="6" s="1"/>
  <c r="E16" i="10"/>
  <c r="F16" i="15"/>
  <c r="H16" i="10" l="1"/>
  <c r="G115" i="4"/>
  <c r="F8" i="2"/>
  <c r="E41" i="7"/>
  <c r="H114" i="4"/>
  <c r="K11" i="6"/>
  <c r="K24" i="6" s="1"/>
  <c r="G34" i="6"/>
  <c r="F34" i="6"/>
  <c r="F10" i="3"/>
  <c r="K115" i="4"/>
  <c r="H24" i="6"/>
  <c r="G13" i="15"/>
  <c r="G39" i="15" s="1"/>
  <c r="H32" i="10"/>
  <c r="F36" i="2"/>
  <c r="F34" i="2" s="1"/>
  <c r="F13" i="15"/>
  <c r="F39" i="15" s="1"/>
  <c r="E18" i="8"/>
  <c r="E19" i="8" s="1"/>
  <c r="E28" i="8" s="1"/>
  <c r="J31" i="8" s="1"/>
  <c r="H48" i="10"/>
  <c r="F43" i="15"/>
  <c r="F42" i="15" s="1"/>
  <c r="F115" i="4"/>
  <c r="H113" i="4"/>
  <c r="H115" i="4" s="1"/>
  <c r="K113" i="4"/>
  <c r="K85" i="4"/>
  <c r="K74" i="4" s="1"/>
  <c r="K28" i="4"/>
  <c r="K31" i="4" s="1"/>
  <c r="F48" i="10"/>
  <c r="K39" i="4"/>
  <c r="E48" i="10"/>
  <c r="F45" i="2" l="1"/>
  <c r="F48" i="3" s="1"/>
  <c r="E8" i="7"/>
  <c r="K208" i="4"/>
  <c r="K210" i="4" s="1"/>
  <c r="K211" i="4" l="1"/>
  <c r="E29" i="8" s="1"/>
  <c r="F18" i="3" s="1"/>
  <c r="K155" i="4" l="1"/>
  <c r="F13" i="3"/>
  <c r="F8" i="3" s="1"/>
  <c r="F33" i="3" s="1"/>
  <c r="E17" i="7" s="1"/>
  <c r="E21" i="7"/>
  <c r="K55" i="4"/>
  <c r="K56" i="4" s="1"/>
  <c r="E30" i="8"/>
  <c r="K205" i="4"/>
  <c r="E22" i="7" l="1"/>
  <c r="E36" i="7" s="1"/>
  <c r="E38" i="7" s="1"/>
  <c r="E43" i="7" s="1"/>
  <c r="H30" i="6"/>
  <c r="H34" i="6" s="1"/>
  <c r="F44" i="3"/>
  <c r="L44" i="3" l="1"/>
  <c r="K30" i="6"/>
  <c r="K34" i="6" s="1"/>
  <c r="F34" i="3" l="1"/>
  <c r="F45" i="3" s="1"/>
  <c r="K197" i="4"/>
  <c r="F52" i="3" l="1"/>
  <c r="F49" i="3"/>
</calcChain>
</file>

<file path=xl/sharedStrings.xml><?xml version="1.0" encoding="utf-8"?>
<sst xmlns="http://schemas.openxmlformats.org/spreadsheetml/2006/main" count="1005" uniqueCount="561">
  <si>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</si>
  <si>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</si>
  <si>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</si>
  <si>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</si>
  <si>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</si>
  <si>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</si>
  <si>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</si>
  <si>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</si>
  <si>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</si>
  <si>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</si>
  <si>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</si>
  <si>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</si>
  <si>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</si>
  <si>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</si>
  <si>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</si>
  <si>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</si>
  <si>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</si>
  <si>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</si>
  <si>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</si>
  <si>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</si>
  <si>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</si>
  <si>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</si>
  <si>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</si>
  <si>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</si>
  <si>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</si>
  <si>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</si>
  <si>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</si>
  <si>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</si>
  <si>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</si>
  <si>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</si>
  <si>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</si>
  <si>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</si>
  <si>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</si>
  <si>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</si>
  <si>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</si>
  <si>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</si>
  <si>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</si>
  <si>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</si>
  <si>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</si>
  <si>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</si>
  <si>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</si>
  <si>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</si>
  <si>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</si>
  <si>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</si>
  <si>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</si>
  <si>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</si>
  <si>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</si>
  <si>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</si>
  <si>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</si>
  <si>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</si>
  <si>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</si>
  <si>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</si>
  <si>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</si>
  <si>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</si>
  <si>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</si>
  <si>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 xml:space="preserve">Aktive tjera afat gjata materiale 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</si>
  <si>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</si>
  <si>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</si>
  <si>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</si>
  <si>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</si>
  <si>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</si>
  <si>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</si>
  <si>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</si>
  <si>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</si>
  <si>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</si>
  <si>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</si>
  <si>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</si>
  <si>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</si>
  <si>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</si>
  <si>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</si>
  <si>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</si>
  <si>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</si>
  <si>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</si>
  <si>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</si>
  <si>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</si>
  <si>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</si>
  <si>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</si>
  <si>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</si>
  <si>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</si>
  <si>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</si>
  <si>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</si>
  <si>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</si>
  <si>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</si>
  <si>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</si>
  <si>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</si>
  <si>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</si>
  <si>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</si>
  <si>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</si>
  <si>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</si>
  <si>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</si>
  <si>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</si>
  <si>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</si>
  <si>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</si>
  <si>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</si>
  <si>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</si>
  <si>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</si>
  <si>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</si>
  <si>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</si>
  <si>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</si>
  <si>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</si>
  <si>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</si>
  <si>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</si>
  <si>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</si>
  <si>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</si>
  <si>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</si>
  <si>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</si>
  <si>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</si>
  <si>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</si>
  <si>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</si>
  <si>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</si>
  <si>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</si>
  <si>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</si>
  <si>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</si>
  <si>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</si>
  <si>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</si>
  <si>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</si>
  <si>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</si>
  <si>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</si>
  <si>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</si>
  <si>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</si>
  <si>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</si>
  <si>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</si>
  <si>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</si>
  <si>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</si>
  <si>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</si>
  <si>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</si>
  <si>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</si>
  <si>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</si>
  <si>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</si>
  <si>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</si>
  <si>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</si>
  <si>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</si>
  <si>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</si>
  <si>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</si>
  <si>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</si>
  <si>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</si>
  <si>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</si>
  <si>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</si>
  <si>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</si>
  <si>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</si>
  <si>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</si>
  <si>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</si>
  <si>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</si>
  <si>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</si>
  <si>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</si>
  <si>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</si>
  <si>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</si>
  <si>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</si>
  <si>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</si>
  <si>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</si>
  <si>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</si>
  <si>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</si>
  <si>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</si>
  <si>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</si>
  <si>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</si>
  <si>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</si>
  <si>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Nje pasqyre e Konsoliduar</t>
  </si>
  <si>
    <t>Emertimi</t>
  </si>
  <si>
    <t>Kapitali Aksionar qe i perket Aksionereve te Shoqerise Meme</t>
  </si>
  <si>
    <t>Zoterimet e</t>
  </si>
  <si>
    <t xml:space="preserve">Kapitali </t>
  </si>
  <si>
    <t>Primi i</t>
  </si>
  <si>
    <t>Rezervat</t>
  </si>
  <si>
    <t>Rezerva te konvertimit</t>
  </si>
  <si>
    <t xml:space="preserve">Fitimi i </t>
  </si>
  <si>
    <t>TOTALI</t>
  </si>
  <si>
    <t>Aksionereve</t>
  </si>
  <si>
    <t>Aksionar</t>
  </si>
  <si>
    <t>Aksionit</t>
  </si>
  <si>
    <t>Statutore dhe ligjore</t>
  </si>
  <si>
    <t>te monedhave te huaja</t>
  </si>
  <si>
    <t>pa Shperndare</t>
  </si>
  <si>
    <t>te Pakices</t>
  </si>
  <si>
    <t>A</t>
  </si>
  <si>
    <t>Efekti ndryshimeve ne politikat kontabel</t>
  </si>
  <si>
    <t>B</t>
  </si>
  <si>
    <t>Pozicioni i rregulluar</t>
  </si>
  <si>
    <t>Efektet e ndryshimit te kurseve</t>
  </si>
  <si>
    <t>te kembimit gjate konsolidimit</t>
  </si>
  <si>
    <t>Totali i te Ardhurave dhe Shpenzimeve</t>
  </si>
  <si>
    <t>qe nuk jane njohur ne pasqyren e</t>
  </si>
  <si>
    <t>te Ardhurave dhe Shpenzimeve</t>
  </si>
  <si>
    <t xml:space="preserve">Fitimi neto i vitit Financiar </t>
  </si>
  <si>
    <t>Dividentet e paguar</t>
  </si>
  <si>
    <t>Transferime ne rezerven e</t>
  </si>
  <si>
    <t>detyrueshme Statutore</t>
  </si>
  <si>
    <t>Emetimi i Kapitalit Aksionar</t>
  </si>
  <si>
    <t>te kembimit jate konsolidimit</t>
  </si>
  <si>
    <t>Fitimi neto per periudhen kontabel</t>
  </si>
  <si>
    <t>Aksione te thesari te riblera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</si>
  <si>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</si>
  <si>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</si>
  <si>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</si>
  <si>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</si>
  <si>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</si>
  <si>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</si>
  <si>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</si>
  <si>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</si>
  <si>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</si>
  <si>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</si>
  <si>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</si>
  <si>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</si>
  <si>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</si>
  <si>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</si>
  <si>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</si>
  <si>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</si>
  <si>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</si>
  <si>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</si>
  <si>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</si>
  <si>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</si>
  <si>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</si>
  <si>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</si>
  <si>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</si>
  <si>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</si>
  <si>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</si>
  <si>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</si>
  <si>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</si>
  <si>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</si>
  <si>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</si>
  <si>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</si>
  <si>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</si>
  <si>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</si>
  <si>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</si>
  <si>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</si>
  <si>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</si>
  <si>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</si>
  <si>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</si>
  <si>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</si>
  <si>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</si>
  <si>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</si>
  <si>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</si>
  <si>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</si>
  <si>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</si>
  <si>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</si>
  <si>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</si>
  <si>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</si>
  <si>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</si>
  <si>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</si>
  <si>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</si>
  <si>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</si>
  <si>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</si>
  <si>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</si>
  <si>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</si>
  <si>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</si>
  <si>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</si>
  <si>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</si>
  <si>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</si>
  <si>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</si>
  <si>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</si>
  <si>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</si>
  <si>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</si>
  <si>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</si>
  <si>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</si>
  <si>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</si>
  <si>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</si>
  <si>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</si>
  <si>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</si>
  <si>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</si>
  <si>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</si>
  <si>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</si>
  <si>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</si>
  <si>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</si>
  <si>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</si>
  <si>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</si>
  <si>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</si>
  <si>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</si>
  <si>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</si>
  <si>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</si>
  <si>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</si>
  <si>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</si>
  <si>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</si>
  <si>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</si>
  <si>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</si>
  <si>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</si>
  <si>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</si>
  <si>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</si>
  <si>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</si>
  <si>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</si>
  <si>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</si>
  <si>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</si>
  <si>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</si>
  <si>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</si>
  <si>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</si>
  <si>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</si>
  <si>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</si>
  <si>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</si>
  <si>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</si>
  <si>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</si>
  <si>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>PASIVET  AFATSHKURTRA</t>
  </si>
  <si>
    <t>Fatura mbi 300 mije leke te kontab.</t>
  </si>
  <si>
    <t>PASIVET  AFATGJATA</t>
  </si>
  <si>
    <t xml:space="preserve">KAPITALI </t>
  </si>
  <si>
    <t>●</t>
  </si>
  <si>
    <t>Fitim e Humbje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</si>
  <si>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</si>
  <si>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</si>
  <si>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</si>
  <si>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</si>
  <si>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</si>
  <si>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rregullime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</si>
  <si>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</si>
  <si>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</si>
  <si>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</si>
  <si>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Po</t>
  </si>
  <si>
    <t>provigjon</t>
  </si>
  <si>
    <t>Gjendje</t>
  </si>
  <si>
    <t>Sasia</t>
  </si>
  <si>
    <t>Shtesa</t>
  </si>
  <si>
    <t>Pakesime</t>
  </si>
  <si>
    <t>Ndertime</t>
  </si>
  <si>
    <t>Mjete transporti</t>
  </si>
  <si>
    <t>kompjuterike</t>
  </si>
  <si>
    <t>Zyre</t>
  </si>
  <si>
    <t>Makineri,paisje,vegla</t>
  </si>
  <si>
    <t>Administratori</t>
  </si>
  <si>
    <t>Ne leke</t>
  </si>
  <si>
    <t>Artikulli</t>
  </si>
  <si>
    <t>njesi matje</t>
  </si>
  <si>
    <t>Kosto</t>
  </si>
  <si>
    <t>vlera (ne leke)</t>
  </si>
  <si>
    <t xml:space="preserve"> </t>
  </si>
  <si>
    <t>Shuma</t>
  </si>
  <si>
    <t>Per Drejtimin e Shoqerise</t>
  </si>
  <si>
    <t>V.O. Kjo pasqyre plotesohet e vecante per</t>
  </si>
  <si>
    <t>Lende e Pare: Mallrat : Produktin e Gatshem dhe Prodhimin ne Proces</t>
  </si>
  <si>
    <t>Lloji I automjetit</t>
  </si>
  <si>
    <t>Kapaciteti</t>
  </si>
  <si>
    <t>Targa</t>
  </si>
  <si>
    <t>SHUMA</t>
  </si>
  <si>
    <t xml:space="preserve">Perfaqesuesi Personit </t>
  </si>
  <si>
    <t>Juridik</t>
  </si>
  <si>
    <t xml:space="preserve">                                 Inventari i Llogarive Bankare</t>
  </si>
  <si>
    <t>Emertimi bankes</t>
  </si>
  <si>
    <t>Numri I llogarise</t>
  </si>
  <si>
    <t>Shuma.monedh e huaj</t>
  </si>
  <si>
    <t>Shuma Leke</t>
  </si>
  <si>
    <t>Pasqyre Nr.1</t>
  </si>
  <si>
    <t>ANEKS STATISTIKOR</t>
  </si>
  <si>
    <t>Numri i</t>
  </si>
  <si>
    <t>Kodi</t>
  </si>
  <si>
    <t>TE ARDHURAT</t>
  </si>
  <si>
    <t>Llogarise</t>
  </si>
  <si>
    <t>Statistikor</t>
  </si>
  <si>
    <t>Shitjet gjithsej (a + b +c )</t>
  </si>
  <si>
    <t>a)</t>
  </si>
  <si>
    <t>Te ardhura nga shitja e Produktit te vet</t>
  </si>
  <si>
    <t>701/702/703</t>
  </si>
  <si>
    <t>b)</t>
  </si>
  <si>
    <t>Te ardhura nga shitja e Shërbimeve</t>
  </si>
  <si>
    <t>c)</t>
  </si>
  <si>
    <t>te ardhura nga shitja e Mallrave</t>
  </si>
  <si>
    <t>Të ardhura nga shitje të tjera (a+b+c)</t>
  </si>
  <si>
    <t>Qeraja</t>
  </si>
  <si>
    <t>Komisione</t>
  </si>
  <si>
    <t>Transport per te tjeret</t>
  </si>
  <si>
    <t>Ndryshimet në inventarin e produkteve të gatshëm e prodhimeve në</t>
  </si>
  <si>
    <t>proçes :</t>
  </si>
  <si>
    <t>Shtesat (+)</t>
  </si>
  <si>
    <t>Pakesimet (-)</t>
  </si>
  <si>
    <t>Prodhimi per qellimet e vet ndermarrjes dhe per kapital :</t>
  </si>
  <si>
    <t>nga i cili: Prodhim i aktiveve afatgjata</t>
  </si>
  <si>
    <t>Të ardhura nga grantet (Subvencione)</t>
  </si>
  <si>
    <t>Të tjera</t>
  </si>
  <si>
    <t>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</si>
  <si>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</si>
  <si>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</si>
  <si>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</si>
  <si>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</si>
  <si>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</si>
  <si>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>Blerje/shpenzime materiale dhe materiale të tjera</t>
  </si>
  <si>
    <t>601+602</t>
  </si>
  <si>
    <t>Ndryshimet e gjëndjeve të Materialeve (+/-)</t>
  </si>
  <si>
    <t>Mallra të blera</t>
  </si>
  <si>
    <t>605/1</t>
  </si>
  <si>
    <t>d)</t>
  </si>
  <si>
    <t>Ndryshimet e gjëndjeve të Mallrave (+/-)</t>
  </si>
  <si>
    <t>e)</t>
  </si>
  <si>
    <t>Shpenzime per sherbime</t>
  </si>
  <si>
    <t>605/2</t>
  </si>
  <si>
    <t>Shpenzime per personelin (a+b)</t>
  </si>
  <si>
    <t>a-</t>
  </si>
  <si>
    <t>b-</t>
  </si>
  <si>
    <t>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</si>
  <si>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</si>
  <si>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</si>
  <si>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</si>
  <si>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</si>
  <si>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</si>
  <si>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Mirembajtje dhe riparime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</si>
  <si>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</si>
  <si>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</si>
  <si>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</si>
  <si>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</si>
  <si>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</si>
  <si>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</si>
  <si>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</si>
  <si>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</si>
  <si>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</si>
  <si>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</si>
  <si>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</si>
  <si>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</si>
  <si>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>Shpenzime postare dhe telekomunikacioni</t>
  </si>
  <si>
    <t>l)</t>
  </si>
  <si>
    <t>Shpenzime transporti</t>
  </si>
  <si>
    <t>per Blerje</t>
  </si>
  <si>
    <t>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</si>
  <si>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</si>
  <si>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</si>
  <si>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</si>
  <si>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</si>
  <si>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</si>
  <si>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</si>
  <si>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635+638</t>
  </si>
  <si>
    <t>II)</t>
  </si>
  <si>
    <t>Totali i shpenzimeve II=(1+2+3+4+5)</t>
  </si>
  <si>
    <t>Informatë:</t>
  </si>
  <si>
    <t>Numri mesatar i te punesuarve</t>
  </si>
  <si>
    <t>Investimet</t>
  </si>
  <si>
    <t>Shtimi i aseteve fikse</t>
  </si>
  <si>
    <t>nga te cilat: asete te reja</t>
  </si>
  <si>
    <t>Pakesimi i aseteve fikse</t>
  </si>
  <si>
    <t>nga te cilat shitja e aseteve ekzistuese</t>
  </si>
  <si>
    <t>NIPT</t>
  </si>
  <si>
    <t>SUBJEKTI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</si>
  <si>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</si>
  <si>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</si>
  <si>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</si>
  <si>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</si>
  <si>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</si>
  <si>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</si>
  <si>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</si>
  <si>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</si>
  <si>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</si>
  <si>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</si>
  <si>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</si>
  <si>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 tregtia</t>
  </si>
  <si>
    <t>Ndertim</t>
  </si>
  <si>
    <t>Ndertim banese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</si>
  <si>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</si>
  <si>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</si>
  <si>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</si>
  <si>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</si>
  <si>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</si>
  <si>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</si>
  <si>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</si>
  <si>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>Prodhim ushqimore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</si>
  <si>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</si>
  <si>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</si>
  <si>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</si>
  <si>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</si>
  <si>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</si>
  <si>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</si>
  <si>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</si>
  <si>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</si>
  <si>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</si>
  <si>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</si>
  <si>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</si>
  <si>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</si>
  <si>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</si>
  <si>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</si>
  <si>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</si>
  <si>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</si>
  <si>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</si>
  <si>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</si>
  <si>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</si>
  <si>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</si>
  <si>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</si>
  <si>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</si>
  <si>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</si>
  <si>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</si>
  <si>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</si>
  <si>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</si>
  <si>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</si>
  <si>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</si>
  <si>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me te larte se 84.100 leke</t>
  </si>
  <si>
    <t>Telefoni.</t>
  </si>
  <si>
    <t>Në Lekë</t>
  </si>
  <si>
    <t>shpenzime te periudhave te ardhshme</t>
  </si>
  <si>
    <t>leke</t>
  </si>
  <si>
    <t>Parapagim per blerje Apartamenti</t>
  </si>
  <si>
    <t xml:space="preserve">Shoqeria   </t>
  </si>
  <si>
    <t>NIPT   L61320024N</t>
  </si>
  <si>
    <t>Adresa   Tirane</t>
  </si>
  <si>
    <t xml:space="preserve">Aktiviteti. </t>
  </si>
  <si>
    <t xml:space="preserve">Emri i Njesise Ekonomike </t>
  </si>
  <si>
    <t>Emri i Njesise Ekonomike</t>
  </si>
  <si>
    <t xml:space="preserve">Shoqeria </t>
  </si>
  <si>
    <t xml:space="preserve">Tatimpaguesi . </t>
  </si>
  <si>
    <t xml:space="preserve">Tatimpaguesi   </t>
  </si>
  <si>
    <t xml:space="preserve">NIPT   </t>
  </si>
  <si>
    <t>L81520018A</t>
  </si>
  <si>
    <t>Tirane</t>
  </si>
  <si>
    <t xml:space="preserve"> shumice te mallrave e sherbimeve te ndryshme, ne fushen e higjenes se</t>
  </si>
  <si>
    <t xml:space="preserve"> pishinave,  konsulences dhe shitjes se pishinave, ndertimit te tyre,</t>
  </si>
  <si>
    <t xml:space="preserve">tregtimit te materialeve te pastrimit, shit-blerje me pakice e shumice te mallrave </t>
  </si>
  <si>
    <t>sherbimeve te ndryshme kozmetike, karburant, shitje nafte e gazi,</t>
  </si>
  <si>
    <t xml:space="preserve"> ndryshme,aksesor, material druri, konsulencane fushen e ndertimit etj</t>
  </si>
  <si>
    <t xml:space="preserve"> te ndryshemee lektroshtepiak , mallra sportive , veshjesh e konfeksione te</t>
  </si>
  <si>
    <t xml:space="preserve">Veprimtari ne fushen e import- export te mallrave, shit-blerje me pakice e </t>
  </si>
  <si>
    <t>SN-523616-03-18</t>
  </si>
  <si>
    <t xml:space="preserve"> "  Masabi Fruits " sh.p.k.</t>
  </si>
  <si>
    <t>Kliente paradhenie</t>
  </si>
  <si>
    <t>BKT</t>
  </si>
  <si>
    <t>Taksa e regjistrimit dhe tatime te tjera ( Gjoba )</t>
  </si>
  <si>
    <t>Viti 2019</t>
  </si>
  <si>
    <r>
      <t xml:space="preserve">                            </t>
    </r>
    <r>
      <rPr>
        <u/>
        <sz val="12"/>
        <rFont val="Arial"/>
        <family val="2"/>
      </rPr>
      <t xml:space="preserve">  I N V E N T A R I     i   _Mallrave</t>
    </r>
  </si>
  <si>
    <t>Pozicioni me 31 dhjetor 2019</t>
  </si>
  <si>
    <t>FIBANK</t>
  </si>
  <si>
    <t>ALPHA BANK</t>
  </si>
  <si>
    <t xml:space="preserve"> " MASABI   " sh.p.k.</t>
  </si>
  <si>
    <t>EURO</t>
  </si>
  <si>
    <t>USD</t>
  </si>
  <si>
    <t>FI BANK</t>
  </si>
  <si>
    <t>LEKE</t>
  </si>
  <si>
    <t xml:space="preserve">BKT </t>
  </si>
  <si>
    <t>BANANE</t>
  </si>
  <si>
    <t>ARKA</t>
  </si>
  <si>
    <t>Aktive ne proces</t>
  </si>
  <si>
    <t>Pozicioni me 31 dhjetor 2020</t>
  </si>
  <si>
    <t>Viti 2020</t>
  </si>
  <si>
    <t>MERCEDES BENZ</t>
  </si>
  <si>
    <t>DAIMLER CHRYSLER</t>
  </si>
  <si>
    <t>FIAT DOBLO</t>
  </si>
  <si>
    <t>TR0378N</t>
  </si>
  <si>
    <t>AA879YK</t>
  </si>
  <si>
    <t>AA860YK</t>
  </si>
  <si>
    <t>TR4704P</t>
  </si>
  <si>
    <t>AA240GM</t>
  </si>
  <si>
    <t>AA621KM</t>
  </si>
  <si>
    <t>TR8618T</t>
  </si>
  <si>
    <t>VOLKSWAGEN SHARON</t>
  </si>
  <si>
    <t>Me page nga 60.819 deri ne 84.100 leke</t>
  </si>
  <si>
    <t>Me page deri ne 23.088 leke</t>
  </si>
  <si>
    <t>Me page nga 23.088 deri ne 50.000 leke</t>
  </si>
  <si>
    <t>Me page nga 50.001 deri  ne 56.960 leke</t>
  </si>
  <si>
    <t>Tvsh +Gjendje Dogane</t>
  </si>
  <si>
    <t>Aktivet Afatgjata Materiale  me vlere fillestare 2021</t>
  </si>
  <si>
    <t>Amortizimi A.A.Materiale 2021</t>
  </si>
  <si>
    <t>Vlera Kontabel Neto e A.A.Materiale  2021</t>
  </si>
  <si>
    <t xml:space="preserve"> Inventari i automjeteve ne pronesi te subjektit 2021</t>
  </si>
  <si>
    <t>31.12.2021</t>
  </si>
  <si>
    <t>Viti 2021</t>
  </si>
  <si>
    <t>Te punesuar mesatarisht per vitin 2021 :</t>
  </si>
  <si>
    <t>Pasqyra   e   Fluksit   Monetar  -  Metoda  Indirekte   2021</t>
  </si>
  <si>
    <t>Viti   2021</t>
  </si>
  <si>
    <t>Pasqyrat    Financiare    te    Vitit   2021</t>
  </si>
  <si>
    <t>Pasqyrat    Financiare    te    Vitit   201</t>
  </si>
  <si>
    <t>Pasqyra   e   te   Ardhurave   dhe   Shpenzimeve   2021</t>
  </si>
  <si>
    <t>Pozicioni me 31 dhjetor 2021</t>
  </si>
  <si>
    <t>Pasqyra  e  Ndryshimeve  ne  Kapital  2021</t>
  </si>
  <si>
    <t>Parapagime te dhena</t>
  </si>
  <si>
    <t>USD  0</t>
  </si>
  <si>
    <t>EURO 0</t>
  </si>
  <si>
    <t>EURO  172.48</t>
  </si>
  <si>
    <t>USD 215.57</t>
  </si>
  <si>
    <t>USD  12.58</t>
  </si>
  <si>
    <t>EURO 28.5</t>
  </si>
  <si>
    <t>( Gjoba )</t>
  </si>
  <si>
    <t>657</t>
  </si>
  <si>
    <t>22  Mars  2022</t>
  </si>
  <si>
    <t>(  Shyqyri Xibraku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</si>
</sst>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#,##0.00_);\-#,##0.00"/>
    <numFmt numFmtId="167" formatCode="#,##0_);\-#,##0"/>
  </numFmts>
  <fonts count="63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9"/>
      <name val="Arial Italic"/>
    </font>
    <font>
      <u/>
      <sz val="9"/>
      <name val="Arial"/>
      <family val="2"/>
    </font>
    <font>
      <sz val="8"/>
      <name val="Arial Italic"/>
    </font>
    <font>
      <u/>
      <sz val="12"/>
      <name val="Times New Roman"/>
      <family val="1"/>
    </font>
    <font>
      <sz val="8.0500000000000007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Microsoft Sans Serif"/>
      <family val="2"/>
    </font>
    <font>
      <sz val="11"/>
      <color rgb="FF000000"/>
      <name val="Arial"/>
      <family val="2"/>
    </font>
    <font>
      <sz val="8"/>
      <color rgb="FF000000"/>
      <name val="Arial Bold"/>
    </font>
    <font>
      <sz val="8"/>
      <color rgb="FF000000"/>
      <name val="Arial Bold Italic"/>
    </font>
    <font>
      <sz val="8"/>
      <color rgb="FF000000"/>
      <name val="Arial"/>
      <family val="2"/>
    </font>
    <font>
      <sz val="8"/>
      <color rgb="FF000000"/>
      <name val="Arial Italic"/>
    </font>
    <font>
      <sz val="8"/>
      <color rgb="FFFF0000"/>
      <name val="Arial"/>
      <family val="2"/>
    </font>
    <font>
      <sz val="8"/>
      <color rgb="FFC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8"/>
      <color rgb="FF000000"/>
      <name val="Arial Bold"/>
    </font>
    <font>
      <sz val="1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7">
    <xf numFmtId="0" fontId="0" fillId="0" borderId="0" xfId="0"/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3" fontId="25" fillId="0" borderId="1" xfId="0" applyNumberFormat="1" applyFont="1" applyBorder="1"/>
    <xf numFmtId="3" fontId="25" fillId="0" borderId="1" xfId="0" applyNumberFormat="1" applyFont="1" applyBorder="1" applyAlignment="1">
      <alignment horizontal="right"/>
    </xf>
    <xf numFmtId="0" fontId="25" fillId="0" borderId="0" xfId="0" applyFont="1"/>
    <xf numFmtId="0" fontId="10" fillId="0" borderId="2" xfId="0" applyFont="1" applyBorder="1"/>
    <xf numFmtId="0" fontId="33" fillId="0" borderId="1" xfId="0" applyFont="1" applyBorder="1" applyAlignment="1">
      <alignment horizontal="left" vertical="center"/>
    </xf>
    <xf numFmtId="166" fontId="33" fillId="0" borderId="1" xfId="0" applyNumberFormat="1" applyFont="1" applyBorder="1" applyAlignment="1">
      <alignment horizontal="right" vertical="center"/>
    </xf>
    <xf numFmtId="0" fontId="45" fillId="2" borderId="0" xfId="0" applyFont="1" applyFill="1" applyBorder="1"/>
    <xf numFmtId="0" fontId="2" fillId="2" borderId="0" xfId="0" applyFont="1" applyFill="1"/>
    <xf numFmtId="0" fontId="14" fillId="2" borderId="3" xfId="0" applyFont="1" applyFill="1" applyBorder="1"/>
    <xf numFmtId="0" fontId="14" fillId="2" borderId="4" xfId="0" applyFont="1" applyFill="1" applyBorder="1"/>
    <xf numFmtId="0" fontId="14" fillId="2" borderId="5" xfId="0" applyFont="1" applyFill="1" applyBorder="1"/>
    <xf numFmtId="0" fontId="13" fillId="2" borderId="6" xfId="0" applyFont="1" applyFill="1" applyBorder="1"/>
    <xf numFmtId="0" fontId="13" fillId="2" borderId="0" xfId="0" applyFont="1" applyFill="1" applyBorder="1"/>
    <xf numFmtId="0" fontId="14" fillId="2" borderId="7" xfId="0" applyFont="1" applyFill="1" applyBorder="1"/>
    <xf numFmtId="0" fontId="13" fillId="2" borderId="0" xfId="0" applyFont="1" applyFill="1" applyBorder="1" applyAlignment="1">
      <alignment horizontal="right"/>
    </xf>
    <xf numFmtId="0" fontId="13" fillId="2" borderId="8" xfId="0" applyFont="1" applyFill="1" applyBorder="1"/>
    <xf numFmtId="0" fontId="3" fillId="2" borderId="0" xfId="0" applyFont="1" applyFill="1"/>
    <xf numFmtId="0" fontId="13" fillId="2" borderId="4" xfId="0" applyFont="1" applyFill="1" applyBorder="1"/>
    <xf numFmtId="0" fontId="13" fillId="2" borderId="7" xfId="0" applyFont="1" applyFill="1" applyBorder="1" applyAlignment="1">
      <alignment horizontal="center"/>
    </xf>
    <xf numFmtId="14" fontId="13" fillId="2" borderId="7" xfId="0" applyNumberFormat="1" applyFont="1" applyFill="1" applyBorder="1" applyAlignment="1">
      <alignment horizontal="center"/>
    </xf>
    <xf numFmtId="0" fontId="13" fillId="2" borderId="0" xfId="0" applyNumberFormat="1" applyFont="1" applyFill="1" applyBorder="1" applyAlignment="1">
      <alignment horizontal="center"/>
    </xf>
    <xf numFmtId="0" fontId="39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8" xfId="0" applyFont="1" applyFill="1" applyBorder="1"/>
    <xf numFmtId="0" fontId="46" fillId="2" borderId="7" xfId="0" applyFont="1" applyFill="1" applyBorder="1"/>
    <xf numFmtId="0" fontId="46" fillId="2" borderId="2" xfId="0" applyFont="1" applyFill="1" applyBorder="1"/>
    <xf numFmtId="0" fontId="14" fillId="2" borderId="2" xfId="0" applyFont="1" applyFill="1" applyBorder="1"/>
    <xf numFmtId="0" fontId="14" fillId="2" borderId="6" xfId="0" applyFont="1" applyFill="1" applyBorder="1"/>
    <xf numFmtId="0" fontId="14" fillId="2" borderId="0" xfId="0" applyFont="1" applyFill="1" applyBorder="1"/>
    <xf numFmtId="0" fontId="13" fillId="2" borderId="2" xfId="0" applyFont="1" applyFill="1" applyBorder="1"/>
    <xf numFmtId="0" fontId="14" fillId="2" borderId="0" xfId="0" applyFont="1" applyFill="1"/>
    <xf numFmtId="0" fontId="35" fillId="2" borderId="0" xfId="0" applyFont="1" applyFill="1" applyBorder="1" applyAlignment="1">
      <alignment horizontal="center"/>
    </xf>
    <xf numFmtId="0" fontId="25" fillId="2" borderId="6" xfId="0" applyFont="1" applyFill="1" applyBorder="1"/>
    <xf numFmtId="49" fontId="13" fillId="2" borderId="0" xfId="0" applyNumberFormat="1" applyFont="1" applyFill="1" applyBorder="1" applyAlignment="1">
      <alignment horizontal="center"/>
    </xf>
    <xf numFmtId="0" fontId="25" fillId="2" borderId="8" xfId="0" applyFont="1" applyFill="1" applyBorder="1"/>
    <xf numFmtId="0" fontId="4" fillId="2" borderId="0" xfId="0" applyFont="1" applyFill="1"/>
    <xf numFmtId="14" fontId="13" fillId="2" borderId="0" xfId="0" applyNumberFormat="1" applyFont="1" applyFill="1" applyBorder="1" applyAlignment="1">
      <alignment horizontal="center"/>
    </xf>
    <xf numFmtId="0" fontId="14" fillId="2" borderId="9" xfId="0" applyFont="1" applyFill="1" applyBorder="1"/>
    <xf numFmtId="0" fontId="14" fillId="2" borderId="10" xfId="0" applyFont="1" applyFill="1" applyBorder="1"/>
    <xf numFmtId="0" fontId="2" fillId="2" borderId="0" xfId="0" applyFont="1" applyFill="1" applyAlignment="1">
      <alignment horizontal="center"/>
    </xf>
    <xf numFmtId="165" fontId="2" fillId="2" borderId="0" xfId="1" applyNumberFormat="1" applyFont="1" applyFill="1"/>
    <xf numFmtId="3" fontId="2" fillId="2" borderId="0" xfId="0" applyNumberFormat="1" applyFont="1" applyFill="1"/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2" borderId="7" xfId="0" applyFont="1" applyFill="1" applyBorder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5" fontId="14" fillId="2" borderId="0" xfId="1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165" fontId="14" fillId="2" borderId="0" xfId="1" applyNumberFormat="1" applyFont="1" applyFill="1"/>
    <xf numFmtId="3" fontId="14" fillId="2" borderId="0" xfId="0" applyNumberFormat="1" applyFont="1" applyFill="1"/>
    <xf numFmtId="165" fontId="14" fillId="2" borderId="5" xfId="1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165" fontId="14" fillId="2" borderId="10" xfId="1" applyNumberFormat="1" applyFont="1" applyFill="1" applyBorder="1" applyAlignment="1">
      <alignment horizontal="center" vertical="center"/>
    </xf>
    <xf numFmtId="3" fontId="14" fillId="2" borderId="11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65" fontId="14" fillId="2" borderId="1" xfId="1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vertical="center"/>
    </xf>
    <xf numFmtId="165" fontId="47" fillId="2" borderId="0" xfId="1" applyNumberFormat="1" applyFont="1" applyFill="1"/>
    <xf numFmtId="0" fontId="14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vertical="center"/>
    </xf>
    <xf numFmtId="3" fontId="48" fillId="2" borderId="0" xfId="0" applyNumberFormat="1" applyFont="1" applyFill="1"/>
    <xf numFmtId="0" fontId="14" fillId="2" borderId="1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165" fontId="14" fillId="2" borderId="0" xfId="1" applyNumberFormat="1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0" fontId="0" fillId="2" borderId="0" xfId="0" applyFill="1"/>
    <xf numFmtId="0" fontId="22" fillId="2" borderId="0" xfId="0" applyFont="1" applyFill="1" applyBorder="1"/>
    <xf numFmtId="0" fontId="0" fillId="2" borderId="0" xfId="0" applyFill="1" applyAlignment="1">
      <alignment vertical="center"/>
    </xf>
    <xf numFmtId="3" fontId="14" fillId="2" borderId="10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43" fontId="2" fillId="2" borderId="0" xfId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 applyAlignment="1">
      <alignment horizontal="center"/>
    </xf>
    <xf numFmtId="3" fontId="0" fillId="2" borderId="0" xfId="0" applyNumberFormat="1" applyFill="1"/>
    <xf numFmtId="3" fontId="14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3" fontId="14" fillId="2" borderId="14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164" fontId="14" fillId="2" borderId="12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3" fontId="2" fillId="2" borderId="0" xfId="0" applyNumberFormat="1" applyFont="1" applyFill="1" applyBorder="1"/>
    <xf numFmtId="3" fontId="14" fillId="2" borderId="0" xfId="0" applyNumberFormat="1" applyFont="1" applyFill="1" applyAlignment="1">
      <alignment horizontal="center"/>
    </xf>
    <xf numFmtId="0" fontId="10" fillId="2" borderId="12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3" fontId="14" fillId="2" borderId="15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13" xfId="0" applyFont="1" applyFill="1" applyBorder="1"/>
    <xf numFmtId="3" fontId="14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/>
    </xf>
    <xf numFmtId="3" fontId="16" fillId="2" borderId="12" xfId="0" applyNumberFormat="1" applyFont="1" applyFill="1" applyBorder="1" applyAlignment="1">
      <alignment vertical="center"/>
    </xf>
    <xf numFmtId="3" fontId="16" fillId="2" borderId="20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3" fontId="16" fillId="2" borderId="14" xfId="0" applyNumberFormat="1" applyFont="1" applyFill="1" applyBorder="1" applyAlignment="1">
      <alignment vertical="center"/>
    </xf>
    <xf numFmtId="3" fontId="16" fillId="2" borderId="3" xfId="0" applyNumberFormat="1" applyFont="1" applyFill="1" applyBorder="1" applyAlignment="1">
      <alignment vertical="center"/>
    </xf>
    <xf numFmtId="3" fontId="16" fillId="2" borderId="21" xfId="0" applyNumberFormat="1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vertical="center"/>
    </xf>
    <xf numFmtId="3" fontId="17" fillId="2" borderId="21" xfId="0" applyNumberFormat="1" applyFont="1" applyFill="1" applyBorder="1" applyAlignment="1">
      <alignment vertical="center"/>
    </xf>
    <xf numFmtId="0" fontId="15" fillId="2" borderId="23" xfId="0" applyFont="1" applyFill="1" applyBorder="1" applyAlignment="1">
      <alignment horizontal="center" vertical="center"/>
    </xf>
    <xf numFmtId="3" fontId="6" fillId="2" borderId="24" xfId="0" applyNumberFormat="1" applyFont="1" applyFill="1" applyBorder="1" applyAlignment="1">
      <alignment vertical="center"/>
    </xf>
    <xf numFmtId="3" fontId="16" fillId="2" borderId="24" xfId="0" applyNumberFormat="1" applyFont="1" applyFill="1" applyBorder="1" applyAlignment="1">
      <alignment vertical="center"/>
    </xf>
    <xf numFmtId="3" fontId="16" fillId="2" borderId="22" xfId="0" applyNumberFormat="1" applyFont="1" applyFill="1" applyBorder="1" applyAlignment="1">
      <alignment vertical="center"/>
    </xf>
    <xf numFmtId="3" fontId="16" fillId="2" borderId="25" xfId="0" applyNumberFormat="1" applyFont="1" applyFill="1" applyBorder="1" applyAlignment="1">
      <alignment vertic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6" fillId="2" borderId="6" xfId="0" applyFont="1" applyFill="1" applyBorder="1"/>
    <xf numFmtId="0" fontId="19" fillId="2" borderId="26" xfId="0" applyFont="1" applyFill="1" applyBorder="1" applyAlignment="1">
      <alignment horizontal="center"/>
    </xf>
    <xf numFmtId="0" fontId="6" fillId="2" borderId="27" xfId="0" applyFont="1" applyFill="1" applyBorder="1"/>
    <xf numFmtId="0" fontId="6" fillId="2" borderId="8" xfId="0" applyFont="1" applyFill="1" applyBorder="1"/>
    <xf numFmtId="0" fontId="6" fillId="2" borderId="0" xfId="0" applyFont="1" applyFill="1"/>
    <xf numFmtId="0" fontId="6" fillId="2" borderId="28" xfId="0" applyFont="1" applyFill="1" applyBorder="1"/>
    <xf numFmtId="0" fontId="6" fillId="2" borderId="29" xfId="0" applyFont="1" applyFill="1" applyBorder="1"/>
    <xf numFmtId="0" fontId="6" fillId="2" borderId="29" xfId="0" applyFont="1" applyFill="1" applyBorder="1" applyAlignment="1"/>
    <xf numFmtId="0" fontId="6" fillId="2" borderId="30" xfId="0" applyFont="1" applyFill="1" applyBorder="1"/>
    <xf numFmtId="0" fontId="6" fillId="2" borderId="31" xfId="0" applyFont="1" applyFill="1" applyBorder="1"/>
    <xf numFmtId="0" fontId="0" fillId="2" borderId="6" xfId="0" applyFill="1" applyBorder="1"/>
    <xf numFmtId="0" fontId="0" fillId="2" borderId="8" xfId="0" applyFill="1" applyBorder="1"/>
    <xf numFmtId="0" fontId="20" fillId="2" borderId="0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/>
    <xf numFmtId="0" fontId="1" fillId="2" borderId="6" xfId="0" applyFont="1" applyFill="1" applyBorder="1"/>
    <xf numFmtId="0" fontId="1" fillId="2" borderId="8" xfId="0" applyFont="1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4" xfId="0" applyFill="1" applyBorder="1" applyAlignment="1">
      <alignment horizontal="center"/>
    </xf>
    <xf numFmtId="0" fontId="18" fillId="2" borderId="6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20" fillId="2" borderId="29" xfId="0" applyFont="1" applyFill="1" applyBorder="1"/>
    <xf numFmtId="0" fontId="0" fillId="2" borderId="0" xfId="0" applyFill="1" applyBorder="1" applyAlignment="1"/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0" fillId="2" borderId="14" xfId="0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" xfId="0" applyFill="1" applyBorder="1"/>
    <xf numFmtId="0" fontId="14" fillId="2" borderId="1" xfId="0" applyFont="1" applyFill="1" applyBorder="1" applyAlignment="1"/>
    <xf numFmtId="0" fontId="0" fillId="2" borderId="1" xfId="0" applyFill="1" applyBorder="1" applyAlignment="1"/>
    <xf numFmtId="164" fontId="13" fillId="2" borderId="1" xfId="0" applyNumberFormat="1" applyFont="1" applyFill="1" applyBorder="1" applyAlignment="1">
      <alignment horizontal="right"/>
    </xf>
    <xf numFmtId="0" fontId="14" fillId="2" borderId="1" xfId="0" applyFont="1" applyFill="1" applyBorder="1"/>
    <xf numFmtId="3" fontId="47" fillId="2" borderId="0" xfId="0" applyNumberFormat="1" applyFont="1" applyFill="1"/>
    <xf numFmtId="3" fontId="0" fillId="2" borderId="1" xfId="0" applyNumberFormat="1" applyFill="1" applyBorder="1"/>
    <xf numFmtId="0" fontId="14" fillId="2" borderId="2" xfId="0" applyFont="1" applyFill="1" applyBorder="1" applyAlignment="1"/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6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6" fillId="2" borderId="0" xfId="0" applyFont="1" applyFill="1" applyBorder="1" applyAlignment="1"/>
    <xf numFmtId="3" fontId="6" fillId="2" borderId="0" xfId="0" applyNumberFormat="1" applyFont="1" applyFill="1" applyBorder="1" applyAlignment="1"/>
    <xf numFmtId="0" fontId="6" fillId="2" borderId="0" xfId="0" applyFont="1" applyFill="1" applyBorder="1"/>
    <xf numFmtId="3" fontId="6" fillId="2" borderId="0" xfId="0" applyNumberFormat="1" applyFont="1" applyFill="1" applyBorder="1"/>
    <xf numFmtId="3" fontId="0" fillId="2" borderId="14" xfId="0" applyNumberForma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3" fontId="0" fillId="2" borderId="1" xfId="0" applyNumberFormat="1" applyFill="1" applyBorder="1" applyAlignment="1"/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3" fontId="13" fillId="2" borderId="0" xfId="0" applyNumberFormat="1" applyFont="1" applyFill="1" applyBorder="1"/>
    <xf numFmtId="0" fontId="0" fillId="2" borderId="2" xfId="0" applyFill="1" applyBorder="1"/>
    <xf numFmtId="3" fontId="0" fillId="2" borderId="2" xfId="0" applyNumberFormat="1" applyFill="1" applyBorder="1"/>
    <xf numFmtId="0" fontId="14" fillId="2" borderId="0" xfId="0" applyFont="1" applyFill="1" applyBorder="1" applyAlignment="1">
      <alignment horizontal="center"/>
    </xf>
    <xf numFmtId="0" fontId="25" fillId="2" borderId="0" xfId="0" applyFont="1" applyFill="1" applyBorder="1"/>
    <xf numFmtId="3" fontId="14" fillId="2" borderId="0" xfId="0" applyNumberFormat="1" applyFont="1" applyFill="1" applyBorder="1"/>
    <xf numFmtId="3" fontId="25" fillId="2" borderId="0" xfId="0" applyNumberFormat="1" applyFont="1" applyFill="1" applyBorder="1"/>
    <xf numFmtId="3" fontId="1" fillId="2" borderId="1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/>
    </xf>
    <xf numFmtId="3" fontId="26" fillId="2" borderId="1" xfId="0" applyNumberFormat="1" applyFont="1" applyFill="1" applyBorder="1" applyAlignment="1">
      <alignment vertical="center"/>
    </xf>
    <xf numFmtId="0" fontId="10" fillId="2" borderId="0" xfId="0" applyFont="1" applyFill="1" applyBorder="1"/>
    <xf numFmtId="3" fontId="10" fillId="2" borderId="0" xfId="0" applyNumberFormat="1" applyFont="1" applyFill="1" applyBorder="1"/>
    <xf numFmtId="0" fontId="21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/>
    <xf numFmtId="0" fontId="24" fillId="2" borderId="0" xfId="0" applyFont="1" applyFill="1"/>
    <xf numFmtId="0" fontId="24" fillId="2" borderId="0" xfId="0" applyFont="1" applyFill="1" applyBorder="1"/>
    <xf numFmtId="0" fontId="24" fillId="2" borderId="0" xfId="0" applyFont="1" applyFill="1" applyBorder="1" applyAlignment="1">
      <alignment horizontal="center"/>
    </xf>
    <xf numFmtId="165" fontId="41" fillId="2" borderId="0" xfId="1" applyNumberFormat="1" applyFont="1" applyFill="1" applyBorder="1"/>
    <xf numFmtId="0" fontId="2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21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0" fillId="2" borderId="32" xfId="0" applyFill="1" applyBorder="1"/>
    <xf numFmtId="0" fontId="0" fillId="2" borderId="33" xfId="0" applyFill="1" applyBorder="1" applyAlignment="1">
      <alignment horizontal="center"/>
    </xf>
    <xf numFmtId="0" fontId="0" fillId="2" borderId="33" xfId="0" applyFill="1" applyBorder="1"/>
    <xf numFmtId="0" fontId="0" fillId="2" borderId="34" xfId="0" applyFill="1" applyBorder="1"/>
    <xf numFmtId="165" fontId="13" fillId="2" borderId="0" xfId="1" applyNumberFormat="1" applyFont="1" applyFill="1" applyBorder="1" applyAlignment="1"/>
    <xf numFmtId="49" fontId="13" fillId="2" borderId="0" xfId="0" applyNumberFormat="1" applyFont="1" applyFill="1" applyBorder="1" applyAlignment="1"/>
    <xf numFmtId="165" fontId="13" fillId="2" borderId="0" xfId="1" applyNumberFormat="1" applyFont="1" applyFill="1" applyBorder="1" applyAlignment="1">
      <alignment horizontal="center"/>
    </xf>
    <xf numFmtId="49" fontId="13" fillId="2" borderId="14" xfId="0" applyNumberFormat="1" applyFont="1" applyFill="1" applyBorder="1" applyAlignment="1">
      <alignment horizontal="center"/>
    </xf>
    <xf numFmtId="165" fontId="6" fillId="2" borderId="14" xfId="1" applyNumberFormat="1" applyFont="1" applyFill="1" applyBorder="1" applyAlignment="1">
      <alignment horizontal="center"/>
    </xf>
    <xf numFmtId="165" fontId="13" fillId="2" borderId="14" xfId="1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3" fillId="2" borderId="15" xfId="0" applyNumberFormat="1" applyFont="1" applyFill="1" applyBorder="1" applyAlignment="1">
      <alignment horizontal="center"/>
    </xf>
    <xf numFmtId="165" fontId="14" fillId="2" borderId="15" xfId="1" applyNumberFormat="1" applyFont="1" applyFill="1" applyBorder="1" applyAlignment="1">
      <alignment horizontal="center"/>
    </xf>
    <xf numFmtId="165" fontId="6" fillId="2" borderId="15" xfId="1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165" fontId="14" fillId="2" borderId="11" xfId="1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/>
    <xf numFmtId="165" fontId="6" fillId="2" borderId="1" xfId="1" applyNumberFormat="1" applyFont="1" applyFill="1" applyBorder="1"/>
    <xf numFmtId="0" fontId="14" fillId="2" borderId="0" xfId="0" applyFont="1" applyFill="1" applyAlignment="1"/>
    <xf numFmtId="165" fontId="41" fillId="2" borderId="1" xfId="1" applyNumberFormat="1" applyFont="1" applyFill="1" applyBorder="1"/>
    <xf numFmtId="49" fontId="38" fillId="2" borderId="1" xfId="0" applyNumberFormat="1" applyFont="1" applyFill="1" applyBorder="1"/>
    <xf numFmtId="1" fontId="38" fillId="2" borderId="1" xfId="0" applyNumberFormat="1" applyFont="1" applyFill="1" applyBorder="1" applyAlignment="1"/>
    <xf numFmtId="49" fontId="38" fillId="2" borderId="4" xfId="0" applyNumberFormat="1" applyFont="1" applyFill="1" applyBorder="1"/>
    <xf numFmtId="1" fontId="38" fillId="2" borderId="4" xfId="0" applyNumberFormat="1" applyFont="1" applyFill="1" applyBorder="1" applyAlignment="1"/>
    <xf numFmtId="165" fontId="38" fillId="2" borderId="4" xfId="1" applyNumberFormat="1" applyFont="1" applyFill="1" applyBorder="1"/>
    <xf numFmtId="165" fontId="14" fillId="2" borderId="4" xfId="1" applyNumberFormat="1" applyFont="1" applyFill="1" applyBorder="1"/>
    <xf numFmtId="165" fontId="38" fillId="2" borderId="0" xfId="1" applyNumberFormat="1" applyFont="1" applyFill="1" applyBorder="1"/>
    <xf numFmtId="49" fontId="37" fillId="2" borderId="0" xfId="0" applyNumberFormat="1" applyFont="1" applyFill="1" applyBorder="1" applyAlignment="1">
      <alignment horizontal="center"/>
    </xf>
    <xf numFmtId="165" fontId="37" fillId="2" borderId="0" xfId="1" applyNumberFormat="1" applyFont="1" applyFill="1" applyBorder="1" applyAlignment="1">
      <alignment horizontal="center"/>
    </xf>
    <xf numFmtId="49" fontId="37" fillId="2" borderId="14" xfId="0" applyNumberFormat="1" applyFont="1" applyFill="1" applyBorder="1" applyAlignment="1"/>
    <xf numFmtId="165" fontId="6" fillId="2" borderId="14" xfId="1" applyNumberFormat="1" applyFont="1" applyFill="1" applyBorder="1" applyAlignment="1"/>
    <xf numFmtId="165" fontId="37" fillId="2" borderId="14" xfId="1" applyNumberFormat="1" applyFont="1" applyFill="1" applyBorder="1" applyAlignment="1"/>
    <xf numFmtId="49" fontId="6" fillId="2" borderId="15" xfId="0" applyNumberFormat="1" applyFont="1" applyFill="1" applyBorder="1" applyAlignment="1"/>
    <xf numFmtId="49" fontId="13" fillId="2" borderId="15" xfId="0" applyNumberFormat="1" applyFont="1" applyFill="1" applyBorder="1" applyAlignment="1"/>
    <xf numFmtId="165" fontId="14" fillId="2" borderId="15" xfId="1" applyNumberFormat="1" applyFont="1" applyFill="1" applyBorder="1" applyAlignment="1"/>
    <xf numFmtId="165" fontId="6" fillId="2" borderId="15" xfId="1" applyNumberFormat="1" applyFont="1" applyFill="1" applyBorder="1" applyAlignment="1"/>
    <xf numFmtId="0" fontId="14" fillId="2" borderId="11" xfId="0" applyFont="1" applyFill="1" applyBorder="1" applyAlignment="1"/>
    <xf numFmtId="1" fontId="6" fillId="2" borderId="1" xfId="0" applyNumberFormat="1" applyFont="1" applyFill="1" applyBorder="1" applyAlignment="1"/>
    <xf numFmtId="165" fontId="14" fillId="2" borderId="1" xfId="1" applyNumberFormat="1" applyFont="1" applyFill="1" applyBorder="1"/>
    <xf numFmtId="165" fontId="38" fillId="2" borderId="1" xfId="1" applyNumberFormat="1" applyFont="1" applyFill="1" applyBorder="1"/>
    <xf numFmtId="49" fontId="38" fillId="2" borderId="0" xfId="0" applyNumberFormat="1" applyFont="1" applyFill="1" applyBorder="1"/>
    <xf numFmtId="1" fontId="38" fillId="2" borderId="0" xfId="0" applyNumberFormat="1" applyFont="1" applyFill="1" applyBorder="1" applyAlignment="1"/>
    <xf numFmtId="165" fontId="14" fillId="2" borderId="0" xfId="1" applyNumberFormat="1" applyFont="1" applyFill="1" applyBorder="1"/>
    <xf numFmtId="49" fontId="37" fillId="2" borderId="0" xfId="0" applyNumberFormat="1" applyFont="1" applyFill="1" applyAlignment="1"/>
    <xf numFmtId="49" fontId="6" fillId="2" borderId="14" xfId="0" applyNumberFormat="1" applyFont="1" applyFill="1" applyBorder="1" applyAlignment="1">
      <alignment horizontal="center"/>
    </xf>
    <xf numFmtId="165" fontId="14" fillId="2" borderId="14" xfId="1" applyNumberFormat="1" applyFont="1" applyFill="1" applyBorder="1" applyAlignment="1">
      <alignment horizontal="center"/>
    </xf>
    <xf numFmtId="165" fontId="37" fillId="2" borderId="0" xfId="1" applyNumberFormat="1" applyFont="1" applyFill="1"/>
    <xf numFmtId="165" fontId="14" fillId="2" borderId="0" xfId="1" applyNumberFormat="1" applyFont="1" applyFill="1" applyAlignment="1">
      <alignment horizontal="center"/>
    </xf>
    <xf numFmtId="0" fontId="25" fillId="2" borderId="0" xfId="0" applyFont="1" applyFill="1" applyBorder="1" applyAlignment="1"/>
    <xf numFmtId="0" fontId="29" fillId="2" borderId="0" xfId="0" applyFont="1" applyFill="1" applyBorder="1" applyAlignment="1"/>
    <xf numFmtId="0" fontId="29" fillId="2" borderId="0" xfId="0" applyFont="1" applyFill="1"/>
    <xf numFmtId="0" fontId="29" fillId="2" borderId="0" xfId="0" applyFont="1" applyFill="1" applyBorder="1" applyAlignment="1">
      <alignment horizontal="center"/>
    </xf>
    <xf numFmtId="0" fontId="25" fillId="2" borderId="0" xfId="0" applyFont="1" applyFill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165" fontId="0" fillId="2" borderId="0" xfId="0" applyNumberFormat="1" applyFill="1"/>
    <xf numFmtId="0" fontId="31" fillId="2" borderId="0" xfId="0" applyFont="1" applyFill="1"/>
    <xf numFmtId="0" fontId="10" fillId="2" borderId="0" xfId="0" applyFont="1" applyFill="1"/>
    <xf numFmtId="0" fontId="32" fillId="2" borderId="0" xfId="0" applyFont="1" applyFill="1" applyBorder="1"/>
    <xf numFmtId="0" fontId="0" fillId="2" borderId="0" xfId="0" applyFill="1" applyAlignment="1"/>
    <xf numFmtId="49" fontId="49" fillId="2" borderId="0" xfId="0" applyNumberFormat="1" applyFont="1" applyFill="1"/>
    <xf numFmtId="49" fontId="50" fillId="2" borderId="0" xfId="0" applyNumberFormat="1" applyFont="1" applyFill="1"/>
    <xf numFmtId="49" fontId="51" fillId="2" borderId="0" xfId="0" applyNumberFormat="1" applyFont="1" applyFill="1"/>
    <xf numFmtId="49" fontId="51" fillId="2" borderId="14" xfId="0" applyNumberFormat="1" applyFont="1" applyFill="1" applyBorder="1"/>
    <xf numFmtId="0" fontId="0" fillId="2" borderId="12" xfId="0" applyFill="1" applyBorder="1"/>
    <xf numFmtId="49" fontId="51" fillId="2" borderId="11" xfId="0" applyNumberFormat="1" applyFont="1" applyFill="1" applyBorder="1"/>
    <xf numFmtId="1" fontId="50" fillId="2" borderId="1" xfId="0" applyNumberFormat="1" applyFont="1" applyFill="1" applyBorder="1"/>
    <xf numFmtId="49" fontId="52" fillId="2" borderId="1" xfId="0" applyNumberFormat="1" applyFont="1" applyFill="1" applyBorder="1"/>
    <xf numFmtId="1" fontId="52" fillId="2" borderId="1" xfId="0" applyNumberFormat="1" applyFont="1" applyFill="1" applyBorder="1"/>
    <xf numFmtId="1" fontId="53" fillId="2" borderId="1" xfId="0" applyNumberFormat="1" applyFont="1" applyFill="1" applyBorder="1"/>
    <xf numFmtId="49" fontId="52" fillId="2" borderId="14" xfId="0" applyNumberFormat="1" applyFont="1" applyFill="1" applyBorder="1"/>
    <xf numFmtId="1" fontId="52" fillId="2" borderId="14" xfId="0" applyNumberFormat="1" applyFont="1" applyFill="1" applyBorder="1"/>
    <xf numFmtId="0" fontId="0" fillId="2" borderId="14" xfId="0" applyFill="1" applyBorder="1"/>
    <xf numFmtId="1" fontId="50" fillId="2" borderId="14" xfId="0" applyNumberFormat="1" applyFont="1" applyFill="1" applyBorder="1"/>
    <xf numFmtId="49" fontId="50" fillId="2" borderId="4" xfId="0" applyNumberFormat="1" applyFont="1" applyFill="1" applyBorder="1" applyAlignment="1"/>
    <xf numFmtId="0" fontId="0" fillId="2" borderId="11" xfId="0" applyFill="1" applyBorder="1"/>
    <xf numFmtId="49" fontId="50" fillId="2" borderId="7" xfId="0" applyNumberFormat="1" applyFont="1" applyFill="1" applyBorder="1" applyAlignment="1"/>
    <xf numFmtId="1" fontId="50" fillId="2" borderId="9" xfId="0" applyNumberFormat="1" applyFont="1" applyFill="1" applyBorder="1"/>
    <xf numFmtId="1" fontId="52" fillId="2" borderId="9" xfId="0" applyNumberFormat="1" applyFont="1" applyFill="1" applyBorder="1"/>
    <xf numFmtId="49" fontId="50" fillId="2" borderId="1" xfId="0" applyNumberFormat="1" applyFont="1" applyFill="1" applyBorder="1" applyAlignment="1"/>
    <xf numFmtId="1" fontId="51" fillId="2" borderId="1" xfId="0" applyNumberFormat="1" applyFont="1" applyFill="1" applyBorder="1"/>
    <xf numFmtId="49" fontId="53" fillId="2" borderId="1" xfId="0" applyNumberFormat="1" applyFont="1" applyFill="1" applyBorder="1" applyAlignment="1"/>
    <xf numFmtId="49" fontId="50" fillId="2" borderId="1" xfId="0" applyNumberFormat="1" applyFont="1" applyFill="1" applyBorder="1"/>
    <xf numFmtId="49" fontId="50" fillId="2" borderId="0" xfId="0" applyNumberFormat="1" applyFont="1" applyFill="1" applyAlignment="1"/>
    <xf numFmtId="165" fontId="43" fillId="2" borderId="1" xfId="1" applyNumberFormat="1" applyFont="1" applyFill="1" applyBorder="1" applyAlignment="1">
      <alignment horizontal="center"/>
    </xf>
    <xf numFmtId="165" fontId="43" fillId="2" borderId="1" xfId="1" applyNumberFormat="1" applyFont="1" applyFill="1" applyBorder="1"/>
    <xf numFmtId="49" fontId="52" fillId="2" borderId="1" xfId="0" applyNumberFormat="1" applyFont="1" applyFill="1" applyBorder="1" applyAlignment="1"/>
    <xf numFmtId="3" fontId="0" fillId="2" borderId="1" xfId="0" applyNumberFormat="1" applyFill="1" applyBorder="1" applyAlignment="1">
      <alignment horizontal="center"/>
    </xf>
    <xf numFmtId="49" fontId="54" fillId="2" borderId="1" xfId="0" applyNumberFormat="1" applyFont="1" applyFill="1" applyBorder="1"/>
    <xf numFmtId="49" fontId="55" fillId="2" borderId="1" xfId="0" applyNumberFormat="1" applyFont="1" applyFill="1" applyBorder="1"/>
    <xf numFmtId="49" fontId="50" fillId="2" borderId="0" xfId="0" applyNumberFormat="1" applyFont="1" applyFill="1" applyBorder="1" applyAlignment="1">
      <alignment horizontal="center"/>
    </xf>
    <xf numFmtId="165" fontId="13" fillId="2" borderId="0" xfId="1" applyNumberFormat="1" applyFont="1" applyFill="1" applyBorder="1" applyAlignment="1">
      <alignment horizontal="right"/>
    </xf>
    <xf numFmtId="165" fontId="41" fillId="2" borderId="0" xfId="1" applyNumberFormat="1" applyFont="1" applyFill="1"/>
    <xf numFmtId="165" fontId="50" fillId="2" borderId="1" xfId="1" applyNumberFormat="1" applyFont="1" applyFill="1" applyBorder="1"/>
    <xf numFmtId="165" fontId="52" fillId="2" borderId="1" xfId="1" applyNumberFormat="1" applyFont="1" applyFill="1" applyBorder="1" applyAlignment="1">
      <alignment horizontal="center"/>
    </xf>
    <xf numFmtId="165" fontId="50" fillId="2" borderId="0" xfId="1" applyNumberFormat="1" applyFont="1" applyFill="1"/>
    <xf numFmtId="0" fontId="14" fillId="2" borderId="0" xfId="0" applyFont="1" applyFill="1" applyBorder="1" applyAlignment="1">
      <alignment horizontal="left"/>
    </xf>
    <xf numFmtId="3" fontId="14" fillId="2" borderId="0" xfId="0" applyNumberFormat="1" applyFont="1" applyFill="1" applyAlignment="1">
      <alignment horizontal="center" vertical="center"/>
    </xf>
    <xf numFmtId="3" fontId="14" fillId="2" borderId="14" xfId="0" applyNumberFormat="1" applyFont="1" applyFill="1" applyBorder="1" applyAlignment="1">
      <alignment horizontal="center" vertical="center"/>
    </xf>
    <xf numFmtId="49" fontId="50" fillId="2" borderId="11" xfId="0" applyNumberFormat="1" applyFont="1" applyFill="1" applyBorder="1" applyAlignment="1">
      <alignment horizontal="center" vertical="center"/>
    </xf>
    <xf numFmtId="49" fontId="51" fillId="2" borderId="3" xfId="0" applyNumberFormat="1" applyFont="1" applyFill="1" applyBorder="1" applyAlignment="1">
      <alignment horizontal="center"/>
    </xf>
    <xf numFmtId="49" fontId="51" fillId="2" borderId="5" xfId="0" applyNumberFormat="1" applyFont="1" applyFill="1" applyBorder="1" applyAlignment="1">
      <alignment horizontal="center"/>
    </xf>
    <xf numFmtId="49" fontId="51" fillId="2" borderId="9" xfId="0" applyNumberFormat="1" applyFont="1" applyFill="1" applyBorder="1" applyAlignment="1">
      <alignment horizontal="center"/>
    </xf>
    <xf numFmtId="49" fontId="51" fillId="2" borderId="10" xfId="0" applyNumberFormat="1" applyFont="1" applyFill="1" applyBorder="1" applyAlignment="1">
      <alignment horizontal="center"/>
    </xf>
    <xf numFmtId="49" fontId="50" fillId="2" borderId="12" xfId="0" applyNumberFormat="1" applyFont="1" applyFill="1" applyBorder="1" applyAlignment="1">
      <alignment horizontal="left"/>
    </xf>
    <xf numFmtId="49" fontId="50" fillId="2" borderId="13" xfId="0" applyNumberFormat="1" applyFont="1" applyFill="1" applyBorder="1" applyAlignment="1">
      <alignment horizontal="left"/>
    </xf>
    <xf numFmtId="49" fontId="52" fillId="2" borderId="12" xfId="0" applyNumberFormat="1" applyFont="1" applyFill="1" applyBorder="1" applyAlignment="1">
      <alignment horizontal="left"/>
    </xf>
    <xf numFmtId="49" fontId="52" fillId="2" borderId="13" xfId="0" applyNumberFormat="1" applyFont="1" applyFill="1" applyBorder="1" applyAlignment="1">
      <alignment horizontal="left"/>
    </xf>
    <xf numFmtId="49" fontId="53" fillId="2" borderId="12" xfId="0" applyNumberFormat="1" applyFont="1" applyFill="1" applyBorder="1" applyAlignment="1">
      <alignment horizontal="left"/>
    </xf>
    <xf numFmtId="49" fontId="53" fillId="2" borderId="13" xfId="0" applyNumberFormat="1" applyFont="1" applyFill="1" applyBorder="1" applyAlignment="1">
      <alignment horizontal="left"/>
    </xf>
    <xf numFmtId="3" fontId="56" fillId="0" borderId="0" xfId="0" applyNumberFormat="1" applyFont="1"/>
    <xf numFmtId="165" fontId="14" fillId="2" borderId="1" xfId="1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3" fontId="14" fillId="2" borderId="14" xfId="0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 applyAlignment="1">
      <alignment horizontal="right" vertical="center"/>
    </xf>
    <xf numFmtId="165" fontId="10" fillId="2" borderId="1" xfId="1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vertical="center"/>
    </xf>
    <xf numFmtId="165" fontId="14" fillId="2" borderId="0" xfId="0" applyNumberFormat="1" applyFont="1" applyFill="1"/>
    <xf numFmtId="14" fontId="6" fillId="2" borderId="11" xfId="1" applyNumberFormat="1" applyFont="1" applyFill="1" applyBorder="1" applyAlignment="1">
      <alignment horizontal="center"/>
    </xf>
    <xf numFmtId="0" fontId="40" fillId="0" borderId="1" xfId="0" applyFont="1" applyBorder="1" applyAlignment="1">
      <alignment horizontal="left" vertical="center"/>
    </xf>
    <xf numFmtId="165" fontId="57" fillId="2" borderId="1" xfId="1" applyNumberFormat="1" applyFont="1" applyFill="1" applyBorder="1"/>
    <xf numFmtId="165" fontId="42" fillId="2" borderId="1" xfId="1" applyNumberFormat="1" applyFont="1" applyFill="1" applyBorder="1"/>
    <xf numFmtId="165" fontId="42" fillId="2" borderId="14" xfId="1" applyNumberFormat="1" applyFont="1" applyFill="1" applyBorder="1"/>
    <xf numFmtId="165" fontId="42" fillId="2" borderId="11" xfId="1" applyNumberFormat="1" applyFont="1" applyFill="1" applyBorder="1"/>
    <xf numFmtId="165" fontId="58" fillId="2" borderId="1" xfId="1" applyNumberFormat="1" applyFont="1" applyFill="1" applyBorder="1"/>
    <xf numFmtId="0" fontId="13" fillId="2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9" fontId="50" fillId="2" borderId="1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42" fillId="2" borderId="1" xfId="0" applyFont="1" applyFill="1" applyBorder="1"/>
    <xf numFmtId="0" fontId="30" fillId="2" borderId="0" xfId="0" applyFont="1" applyFill="1"/>
    <xf numFmtId="0" fontId="10" fillId="0" borderId="12" xfId="0" applyFont="1" applyBorder="1"/>
    <xf numFmtId="3" fontId="10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/>
    <xf numFmtId="3" fontId="14" fillId="0" borderId="1" xfId="0" applyNumberFormat="1" applyFont="1" applyBorder="1" applyAlignment="1">
      <alignment horizontal="right"/>
    </xf>
    <xf numFmtId="1" fontId="60" fillId="2" borderId="1" xfId="0" applyNumberFormat="1" applyFont="1" applyFill="1" applyBorder="1"/>
    <xf numFmtId="49" fontId="60" fillId="2" borderId="12" xfId="0" applyNumberFormat="1" applyFont="1" applyFill="1" applyBorder="1" applyAlignment="1">
      <alignment horizontal="left"/>
    </xf>
    <xf numFmtId="49" fontId="60" fillId="2" borderId="13" xfId="0" applyNumberFormat="1" applyFont="1" applyFill="1" applyBorder="1" applyAlignment="1">
      <alignment horizontal="left"/>
    </xf>
    <xf numFmtId="165" fontId="44" fillId="2" borderId="1" xfId="1" applyNumberFormat="1" applyFont="1" applyFill="1" applyBorder="1"/>
    <xf numFmtId="49" fontId="60" fillId="2" borderId="1" xfId="0" applyNumberFormat="1" applyFont="1" applyFill="1" applyBorder="1" applyAlignment="1"/>
    <xf numFmtId="0" fontId="10" fillId="2" borderId="1" xfId="0" applyFont="1" applyFill="1" applyBorder="1"/>
    <xf numFmtId="165" fontId="61" fillId="2" borderId="0" xfId="1" applyNumberFormat="1" applyFont="1" applyFill="1"/>
    <xf numFmtId="165" fontId="51" fillId="2" borderId="14" xfId="1" applyNumberFormat="1" applyFont="1" applyFill="1" applyBorder="1"/>
    <xf numFmtId="165" fontId="51" fillId="2" borderId="11" xfId="1" applyNumberFormat="1" applyFont="1" applyFill="1" applyBorder="1"/>
    <xf numFmtId="165" fontId="52" fillId="2" borderId="1" xfId="1" applyNumberFormat="1" applyFont="1" applyFill="1" applyBorder="1"/>
    <xf numFmtId="165" fontId="61" fillId="2" borderId="1" xfId="1" applyNumberFormat="1" applyFont="1" applyFill="1" applyBorder="1"/>
    <xf numFmtId="165" fontId="14" fillId="0" borderId="1" xfId="1" applyNumberFormat="1" applyFont="1" applyBorder="1" applyAlignment="1">
      <alignment horizontal="right"/>
    </xf>
    <xf numFmtId="0" fontId="14" fillId="0" borderId="0" xfId="0" applyFont="1"/>
    <xf numFmtId="43" fontId="14" fillId="0" borderId="1" xfId="1" applyNumberFormat="1" applyFont="1" applyBorder="1" applyAlignment="1">
      <alignment horizontal="right"/>
    </xf>
    <xf numFmtId="167" fontId="33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28" fillId="0" borderId="1" xfId="1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65" fontId="25" fillId="0" borderId="1" xfId="1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65" fontId="62" fillId="2" borderId="1" xfId="1" applyNumberFormat="1" applyFont="1" applyFill="1" applyBorder="1"/>
    <xf numFmtId="165" fontId="52" fillId="3" borderId="1" xfId="1" applyNumberFormat="1" applyFont="1" applyFill="1" applyBorder="1"/>
    <xf numFmtId="0" fontId="1" fillId="2" borderId="0" xfId="0" applyFont="1" applyFill="1" applyAlignment="1">
      <alignment vertical="center"/>
    </xf>
    <xf numFmtId="165" fontId="14" fillId="2" borderId="0" xfId="1" applyNumberFormat="1" applyFont="1" applyFill="1" applyAlignment="1">
      <alignment horizontal="left"/>
    </xf>
    <xf numFmtId="3" fontId="14" fillId="0" borderId="1" xfId="0" applyNumberFormat="1" applyFont="1" applyFill="1" applyBorder="1" applyAlignment="1">
      <alignment vertical="center"/>
    </xf>
    <xf numFmtId="165" fontId="13" fillId="2" borderId="1" xfId="1" applyNumberFormat="1" applyFont="1" applyFill="1" applyBorder="1"/>
    <xf numFmtId="0" fontId="34" fillId="2" borderId="6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59" fillId="2" borderId="7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3" fontId="25" fillId="2" borderId="0" xfId="0" applyNumberFormat="1" applyFont="1" applyFill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3" fontId="14" fillId="2" borderId="14" xfId="0" applyNumberFormat="1" applyFont="1" applyFill="1" applyBorder="1" applyAlignment="1">
      <alignment horizontal="center" vertical="center"/>
    </xf>
    <xf numFmtId="3" fontId="14" fillId="2" borderId="11" xfId="0" applyNumberFormat="1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2" borderId="15" xfId="0" applyNumberFormat="1" applyFont="1" applyFill="1" applyBorder="1" applyAlignment="1">
      <alignment horizontal="center" vertical="center"/>
    </xf>
    <xf numFmtId="3" fontId="6" fillId="2" borderId="11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16" fillId="2" borderId="11" xfId="0" applyNumberFormat="1" applyFont="1" applyFill="1" applyBorder="1" applyAlignment="1">
      <alignment horizontal="center" vertical="center"/>
    </xf>
    <xf numFmtId="3" fontId="16" fillId="2" borderId="21" xfId="0" applyNumberFormat="1" applyFont="1" applyFill="1" applyBorder="1" applyAlignment="1">
      <alignment horizontal="center" vertical="center"/>
    </xf>
    <xf numFmtId="3" fontId="16" fillId="2" borderId="18" xfId="0" applyNumberFormat="1" applyFont="1" applyFill="1" applyBorder="1" applyAlignment="1">
      <alignment horizontal="center" vertical="center"/>
    </xf>
    <xf numFmtId="3" fontId="16" fillId="2" borderId="3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4" fillId="2" borderId="39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/>
    </xf>
    <xf numFmtId="49" fontId="36" fillId="2" borderId="7" xfId="0" applyNumberFormat="1" applyFont="1" applyFill="1" applyBorder="1" applyAlignment="1">
      <alignment horizontal="left"/>
    </xf>
    <xf numFmtId="49" fontId="37" fillId="2" borderId="0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right" vertical="center"/>
    </xf>
    <xf numFmtId="49" fontId="50" fillId="2" borderId="1" xfId="0" applyNumberFormat="1" applyFont="1" applyFill="1" applyBorder="1" applyAlignment="1">
      <alignment horizontal="center"/>
    </xf>
    <xf numFmtId="49" fontId="52" fillId="2" borderId="1" xfId="0" applyNumberFormat="1" applyFont="1" applyFill="1" applyBorder="1" applyAlignment="1">
      <alignment horizontal="center"/>
    </xf>
    <xf numFmtId="49" fontId="52" fillId="2" borderId="14" xfId="0" applyNumberFormat="1" applyFont="1" applyFill="1" applyBorder="1" applyAlignment="1">
      <alignment horizontal="center"/>
    </xf>
    <xf numFmtId="49" fontId="51" fillId="2" borderId="2" xfId="0" applyNumberFormat="1" applyFont="1" applyFill="1" applyBorder="1" applyAlignment="1">
      <alignment horizontal="center"/>
    </xf>
    <xf numFmtId="49" fontId="51" fillId="2" borderId="13" xfId="0" applyNumberFormat="1" applyFont="1" applyFill="1" applyBorder="1" applyAlignment="1">
      <alignment horizontal="center"/>
    </xf>
    <xf numFmtId="49" fontId="50" fillId="2" borderId="14" xfId="0" applyNumberFormat="1" applyFont="1" applyFill="1" applyBorder="1" applyAlignment="1">
      <alignment horizontal="center" vertical="center"/>
    </xf>
    <xf numFmtId="49" fontId="50" fillId="2" borderId="1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</xdr:colOff>
      <xdr:row>229</xdr:row>
      <xdr:rowOff>142876</xdr:rowOff>
    </xdr:from>
    <xdr:to>
      <xdr:col>10</xdr:col>
      <xdr:colOff>428626</xdr:colOff>
      <xdr:row>237</xdr:row>
      <xdr:rowOff>79728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EDCEA8-1DA1-47DB-A8EE-A1B5A8F0F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7" y="37966651"/>
          <a:ext cx="1914524" cy="12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52</xdr:row>
      <xdr:rowOff>1</xdr:rowOff>
    </xdr:from>
    <xdr:to>
      <xdr:col>7</xdr:col>
      <xdr:colOff>171450</xdr:colOff>
      <xdr:row>58</xdr:row>
      <xdr:rowOff>140491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784BE1-2CA3-4C1D-9671-8D890D32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8020051"/>
          <a:ext cx="1714500" cy="111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20</xdr:row>
      <xdr:rowOff>133351</xdr:rowOff>
    </xdr:from>
    <xdr:to>
      <xdr:col>4</xdr:col>
      <xdr:colOff>333375</xdr:colOff>
      <xdr:row>27</xdr:row>
      <xdr:rowOff>77163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5736C3-9318-4583-AAF4-6C0AEA6A4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733926"/>
          <a:ext cx="1704975" cy="1105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24</xdr:row>
      <xdr:rowOff>9525</xdr:rowOff>
    </xdr:from>
    <xdr:to>
      <xdr:col>4</xdr:col>
      <xdr:colOff>428624</xdr:colOff>
      <xdr:row>31</xdr:row>
      <xdr:rowOff>117827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65FDA5-4BD0-4403-AD81-9A9ADEB74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4886325"/>
          <a:ext cx="1914524" cy="12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33</xdr:row>
      <xdr:rowOff>114300</xdr:rowOff>
    </xdr:from>
    <xdr:to>
      <xdr:col>6</xdr:col>
      <xdr:colOff>114299</xdr:colOff>
      <xdr:row>41</xdr:row>
      <xdr:rowOff>60677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9D0BFD-4A34-4E06-B896-E27B0D731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5476875"/>
          <a:ext cx="1914524" cy="1241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man\Desktop\MATERIALE%20BILANCI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A%20TE%20SISTEMUARA%202020/BILANCE/Bilancet%202021/01-2020%20Bilanci%20Masabi%20%202020%20(4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OQERITE/MASABI/01-Bilanci%20Masabi%20%202021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P"/>
      <sheetName val="PASH"/>
      <sheetName val="Sheet3"/>
    </sheetNames>
    <sheetDataSet>
      <sheetData sheetId="0" refreshError="1">
        <row r="7">
          <cell r="H7">
            <v>8977767</v>
          </cell>
        </row>
        <row r="8">
          <cell r="H8">
            <v>261076</v>
          </cell>
        </row>
        <row r="9">
          <cell r="H9">
            <v>7052922</v>
          </cell>
        </row>
        <row r="13">
          <cell r="H13">
            <v>13684000</v>
          </cell>
        </row>
        <row r="14">
          <cell r="H14">
            <v>47192718.990000002</v>
          </cell>
        </row>
        <row r="15">
          <cell r="H15">
            <v>25000000</v>
          </cell>
        </row>
        <row r="24">
          <cell r="L24">
            <v>10274700.656400001</v>
          </cell>
        </row>
        <row r="25">
          <cell r="L25">
            <v>646556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"/>
      <sheetName val="Aktivi"/>
      <sheetName val="Pasivi"/>
      <sheetName val="Rezultati"/>
      <sheetName val="Cashi"/>
      <sheetName val="Kapitali"/>
      <sheetName val="1"/>
      <sheetName val="2"/>
      <sheetName val="aqt"/>
      <sheetName val="inv mallra"/>
      <sheetName val="inv automjete"/>
      <sheetName val="inv llogari bankare"/>
      <sheetName val="tr"/>
      <sheetName val="shpenzime"/>
      <sheetName val="industria"/>
    </sheetNames>
    <sheetDataSet>
      <sheetData sheetId="0"/>
      <sheetData sheetId="1"/>
      <sheetData sheetId="2">
        <row r="42">
          <cell r="F42">
            <v>26037089.449999999</v>
          </cell>
        </row>
      </sheetData>
      <sheetData sheetId="3"/>
      <sheetData sheetId="4">
        <row r="37">
          <cell r="E37">
            <v>364735</v>
          </cell>
        </row>
      </sheetData>
      <sheetData sheetId="5"/>
      <sheetData sheetId="6"/>
      <sheetData sheetId="7"/>
      <sheetData sheetId="8">
        <row r="25">
          <cell r="H25">
            <v>4034568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"/>
      <sheetName val="Aktivi"/>
      <sheetName val="Pasivi"/>
      <sheetName val="Rezultati"/>
      <sheetName val="Cashi"/>
      <sheetName val="Kapitali"/>
      <sheetName val="1"/>
      <sheetName val="2"/>
      <sheetName val="aqt"/>
      <sheetName val="inv mallra"/>
      <sheetName val="inv automjete"/>
      <sheetName val="inv llogari bankare"/>
      <sheetName val="tr"/>
      <sheetName val="shpenzime"/>
      <sheetName val="industria"/>
      <sheetName val="Sheet1"/>
    </sheetNames>
    <sheetDataSet>
      <sheetData sheetId="0"/>
      <sheetData sheetId="1"/>
      <sheetData sheetId="2"/>
      <sheetData sheetId="3">
        <row r="9">
          <cell r="E9">
            <v>432255312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workbookViewId="0">
      <selection activeCell="G57" sqref="G57"/>
    </sheetView>
  </sheetViews>
  <sheetFormatPr defaultRowHeight="12.75" x14ac:dyDescent="0.2"/>
  <cols>
    <col min="1" max="1" width="1.5703125" style="10" customWidth="1"/>
    <col min="2" max="2" width="7.85546875" style="10" customWidth="1"/>
    <col min="3" max="3" width="5.28515625" style="10" customWidth="1"/>
    <col min="4" max="4" width="9.42578125" style="10" customWidth="1"/>
    <col min="5" max="5" width="28.5703125" style="10" customWidth="1"/>
    <col min="6" max="6" width="9.42578125" style="10" customWidth="1"/>
    <col min="7" max="7" width="18.5703125" style="10" customWidth="1"/>
    <col min="8" max="8" width="7.5703125" style="10" customWidth="1"/>
    <col min="9" max="9" width="0.85546875" style="10" customWidth="1"/>
    <col min="10" max="10" width="9.140625" style="10" customWidth="1"/>
    <col min="11" max="16384" width="9.140625" style="10"/>
  </cols>
  <sheetData>
    <row r="1" spans="1:8" ht="6.75" customHeight="1" x14ac:dyDescent="0.2"/>
    <row r="2" spans="1:8" x14ac:dyDescent="0.2">
      <c r="A2" s="11"/>
      <c r="B2" s="12"/>
      <c r="C2" s="12"/>
      <c r="D2" s="12"/>
      <c r="E2" s="12"/>
      <c r="F2" s="12"/>
      <c r="G2" s="12"/>
      <c r="H2" s="13"/>
    </row>
    <row r="3" spans="1:8" s="19" customFormat="1" ht="14.1" customHeight="1" x14ac:dyDescent="0.2">
      <c r="A3" s="14"/>
      <c r="B3" s="15" t="s">
        <v>0</v>
      </c>
      <c r="C3" s="15"/>
      <c r="D3" s="15"/>
      <c r="E3" s="16" t="s">
        <v>500</v>
      </c>
      <c r="F3" s="17"/>
      <c r="G3" s="15"/>
      <c r="H3" s="18"/>
    </row>
    <row r="4" spans="1:8" s="19" customFormat="1" ht="14.1" customHeight="1" x14ac:dyDescent="0.2">
      <c r="A4" s="14"/>
      <c r="B4" s="15" t="s">
        <v>1</v>
      </c>
      <c r="C4" s="15"/>
      <c r="D4" s="15"/>
      <c r="E4" s="431" t="s">
        <v>490</v>
      </c>
      <c r="F4" s="431"/>
      <c r="G4" s="15"/>
      <c r="H4" s="18"/>
    </row>
    <row r="5" spans="1:8" s="19" customFormat="1" ht="14.1" customHeight="1" x14ac:dyDescent="0.2">
      <c r="A5" s="14"/>
      <c r="B5" s="15" t="s">
        <v>2</v>
      </c>
      <c r="C5" s="15"/>
      <c r="D5" s="15"/>
      <c r="E5" s="20"/>
      <c r="F5" s="15"/>
      <c r="G5" s="21" t="s">
        <v>491</v>
      </c>
      <c r="H5" s="18"/>
    </row>
    <row r="6" spans="1:8" s="19" customFormat="1" ht="14.1" customHeight="1" x14ac:dyDescent="0.2">
      <c r="A6" s="14"/>
      <c r="B6" s="15"/>
      <c r="C6" s="15"/>
      <c r="D6" s="15"/>
      <c r="E6" s="15"/>
      <c r="F6" s="15"/>
      <c r="H6" s="18"/>
    </row>
    <row r="7" spans="1:8" s="19" customFormat="1" ht="14.1" customHeight="1" x14ac:dyDescent="0.2">
      <c r="A7" s="14"/>
      <c r="B7" s="15" t="s">
        <v>3</v>
      </c>
      <c r="C7" s="15"/>
      <c r="D7" s="15"/>
      <c r="E7" s="22">
        <v>43179</v>
      </c>
      <c r="F7" s="23"/>
      <c r="G7" s="15"/>
      <c r="H7" s="18"/>
    </row>
    <row r="8" spans="1:8" s="19" customFormat="1" ht="14.1" customHeight="1" x14ac:dyDescent="0.25">
      <c r="A8" s="14"/>
      <c r="B8" s="15" t="s">
        <v>4</v>
      </c>
      <c r="C8" s="15"/>
      <c r="D8" s="15"/>
      <c r="E8" s="24" t="s">
        <v>499</v>
      </c>
      <c r="F8" s="25"/>
      <c r="G8" s="15"/>
      <c r="H8" s="18"/>
    </row>
    <row r="9" spans="1:8" s="19" customFormat="1" ht="14.1" customHeight="1" x14ac:dyDescent="0.2">
      <c r="A9" s="14"/>
      <c r="B9" s="15"/>
      <c r="C9" s="15"/>
      <c r="D9" s="15"/>
      <c r="E9" s="15"/>
      <c r="F9" s="15"/>
      <c r="G9" s="15"/>
      <c r="H9" s="18"/>
    </row>
    <row r="10" spans="1:8" s="19" customFormat="1" ht="14.1" customHeight="1" x14ac:dyDescent="0.2">
      <c r="A10" s="14"/>
      <c r="B10" s="15" t="s">
        <v>5</v>
      </c>
      <c r="C10" s="15"/>
      <c r="D10" s="15"/>
      <c r="E10" s="432" t="s">
        <v>498</v>
      </c>
      <c r="F10" s="432"/>
      <c r="G10" s="432"/>
      <c r="H10" s="26"/>
    </row>
    <row r="11" spans="1:8" s="19" customFormat="1" ht="14.1" customHeight="1" x14ac:dyDescent="0.2">
      <c r="A11" s="14"/>
      <c r="B11" s="15"/>
      <c r="C11" s="15"/>
      <c r="D11" s="15"/>
      <c r="E11" s="27" t="s">
        <v>492</v>
      </c>
      <c r="F11" s="16"/>
      <c r="G11" s="16"/>
      <c r="H11" s="26"/>
    </row>
    <row r="12" spans="1:8" s="19" customFormat="1" ht="14.1" customHeight="1" x14ac:dyDescent="0.2">
      <c r="A12" s="14"/>
      <c r="B12" s="15"/>
      <c r="C12" s="15"/>
      <c r="D12" s="15"/>
      <c r="E12" s="28" t="s">
        <v>493</v>
      </c>
      <c r="F12" s="29"/>
      <c r="G12" s="29"/>
      <c r="H12" s="26"/>
    </row>
    <row r="13" spans="1:8" x14ac:dyDescent="0.2">
      <c r="A13" s="30"/>
      <c r="B13" s="31"/>
      <c r="C13" s="31"/>
      <c r="D13" s="31"/>
      <c r="E13" s="32" t="s">
        <v>494</v>
      </c>
      <c r="F13" s="29"/>
      <c r="G13" s="29"/>
      <c r="H13" s="26"/>
    </row>
    <row r="14" spans="1:8" x14ac:dyDescent="0.2">
      <c r="A14" s="30"/>
      <c r="B14" s="31"/>
      <c r="C14" s="31"/>
      <c r="D14" s="31"/>
      <c r="E14" s="29" t="s">
        <v>495</v>
      </c>
      <c r="F14" s="29"/>
      <c r="G14" s="29"/>
      <c r="H14" s="26"/>
    </row>
    <row r="15" spans="1:8" x14ac:dyDescent="0.2">
      <c r="A15" s="30"/>
      <c r="B15" s="31"/>
      <c r="C15" s="31"/>
      <c r="D15" s="31"/>
      <c r="E15" s="29" t="s">
        <v>497</v>
      </c>
      <c r="F15" s="29"/>
      <c r="G15" s="29"/>
      <c r="H15" s="26"/>
    </row>
    <row r="16" spans="1:8" x14ac:dyDescent="0.2">
      <c r="A16" s="30"/>
      <c r="B16" s="31"/>
      <c r="C16" s="31"/>
      <c r="D16" s="31"/>
      <c r="E16" s="16" t="s">
        <v>496</v>
      </c>
      <c r="F16" s="16"/>
      <c r="G16" s="16"/>
      <c r="H16" s="26"/>
    </row>
    <row r="17" spans="1:8" x14ac:dyDescent="0.2">
      <c r="A17" s="30"/>
      <c r="B17" s="31"/>
      <c r="C17" s="31"/>
      <c r="D17" s="31"/>
      <c r="E17" s="31"/>
      <c r="F17" s="31"/>
      <c r="G17" s="31"/>
      <c r="H17" s="26"/>
    </row>
    <row r="18" spans="1:8" x14ac:dyDescent="0.2">
      <c r="A18" s="30"/>
      <c r="B18" s="31"/>
      <c r="C18" s="31"/>
      <c r="D18" s="31"/>
      <c r="E18" s="31"/>
      <c r="F18" s="31"/>
      <c r="G18" s="31"/>
      <c r="H18" s="26"/>
    </row>
    <row r="19" spans="1:8" x14ac:dyDescent="0.2">
      <c r="A19" s="30"/>
      <c r="B19" s="31"/>
      <c r="C19" s="31"/>
      <c r="D19" s="31"/>
      <c r="E19" s="31"/>
      <c r="F19" s="31"/>
      <c r="G19" s="31"/>
      <c r="H19" s="26"/>
    </row>
    <row r="20" spans="1:8" x14ac:dyDescent="0.2">
      <c r="A20" s="30"/>
      <c r="B20" s="31"/>
      <c r="C20" s="31"/>
      <c r="D20" s="31"/>
      <c r="E20" s="31"/>
      <c r="F20" s="31"/>
      <c r="G20" s="31"/>
      <c r="H20" s="26"/>
    </row>
    <row r="21" spans="1:8" x14ac:dyDescent="0.2">
      <c r="A21" s="30"/>
      <c r="B21" s="33"/>
      <c r="C21" s="31"/>
      <c r="D21" s="31"/>
      <c r="E21" s="31"/>
      <c r="F21" s="31"/>
      <c r="G21" s="31"/>
      <c r="H21" s="26"/>
    </row>
    <row r="22" spans="1:8" x14ac:dyDescent="0.2">
      <c r="A22" s="30"/>
      <c r="B22" s="31"/>
      <c r="C22" s="31"/>
      <c r="D22" s="31"/>
      <c r="E22" s="31"/>
      <c r="F22" s="31"/>
      <c r="G22" s="31"/>
      <c r="H22" s="26"/>
    </row>
    <row r="23" spans="1:8" x14ac:dyDescent="0.2">
      <c r="A23" s="30"/>
      <c r="B23" s="31"/>
      <c r="C23" s="31"/>
      <c r="D23" s="31"/>
      <c r="E23" s="31"/>
      <c r="F23" s="31"/>
      <c r="G23" s="31"/>
      <c r="H23" s="26"/>
    </row>
    <row r="24" spans="1:8" x14ac:dyDescent="0.2">
      <c r="A24" s="30"/>
      <c r="B24" s="31"/>
      <c r="C24" s="31"/>
      <c r="D24" s="31"/>
      <c r="E24" s="31"/>
      <c r="F24" s="31"/>
      <c r="G24" s="31"/>
      <c r="H24" s="26"/>
    </row>
    <row r="25" spans="1:8" ht="33.75" x14ac:dyDescent="0.5">
      <c r="A25" s="427" t="s">
        <v>6</v>
      </c>
      <c r="B25" s="428"/>
      <c r="C25" s="428"/>
      <c r="D25" s="428"/>
      <c r="E25" s="428"/>
      <c r="F25" s="428"/>
      <c r="G25" s="428"/>
      <c r="H25" s="429"/>
    </row>
    <row r="26" spans="1:8" x14ac:dyDescent="0.2">
      <c r="A26" s="30"/>
      <c r="B26" s="430" t="s">
        <v>7</v>
      </c>
      <c r="C26" s="430"/>
      <c r="D26" s="430"/>
      <c r="E26" s="430"/>
      <c r="F26" s="430"/>
      <c r="G26" s="430"/>
      <c r="H26" s="26"/>
    </row>
    <row r="27" spans="1:8" x14ac:dyDescent="0.2">
      <c r="A27" s="30"/>
      <c r="B27" s="430" t="s">
        <v>8</v>
      </c>
      <c r="C27" s="430"/>
      <c r="D27" s="430"/>
      <c r="E27" s="430"/>
      <c r="F27" s="430"/>
      <c r="G27" s="430"/>
      <c r="H27" s="26"/>
    </row>
    <row r="28" spans="1:8" x14ac:dyDescent="0.2">
      <c r="A28" s="30"/>
      <c r="B28" s="31"/>
      <c r="C28" s="31"/>
      <c r="D28" s="31"/>
      <c r="E28" s="31"/>
      <c r="F28" s="31"/>
      <c r="G28" s="31"/>
      <c r="H28" s="26"/>
    </row>
    <row r="29" spans="1:8" x14ac:dyDescent="0.2">
      <c r="A29" s="30"/>
      <c r="B29" s="31"/>
      <c r="C29" s="31"/>
      <c r="D29" s="31"/>
      <c r="E29" s="31"/>
      <c r="F29" s="31"/>
      <c r="G29" s="31"/>
      <c r="H29" s="26"/>
    </row>
    <row r="30" spans="1:8" ht="33.75" x14ac:dyDescent="0.5">
      <c r="A30" s="30"/>
      <c r="B30" s="31"/>
      <c r="C30" s="31"/>
      <c r="D30" s="31"/>
      <c r="E30" s="34" t="s">
        <v>544</v>
      </c>
      <c r="F30" s="31"/>
      <c r="G30" s="31"/>
      <c r="H30" s="26"/>
    </row>
    <row r="31" spans="1:8" x14ac:dyDescent="0.2">
      <c r="A31" s="30"/>
      <c r="B31" s="31"/>
      <c r="C31" s="31"/>
      <c r="D31" s="31"/>
      <c r="E31" s="31"/>
      <c r="F31" s="31"/>
      <c r="G31" s="31"/>
      <c r="H31" s="26"/>
    </row>
    <row r="32" spans="1:8" x14ac:dyDescent="0.2">
      <c r="A32" s="30"/>
      <c r="B32" s="31"/>
      <c r="C32" s="31"/>
      <c r="D32" s="31"/>
      <c r="E32" s="31"/>
      <c r="F32" s="31"/>
      <c r="G32" s="31"/>
      <c r="H32" s="26"/>
    </row>
    <row r="33" spans="1:8" x14ac:dyDescent="0.2">
      <c r="A33" s="30"/>
      <c r="B33" s="31"/>
      <c r="C33" s="31"/>
      <c r="D33" s="31"/>
      <c r="E33" s="31"/>
      <c r="F33" s="31"/>
      <c r="G33" s="31"/>
      <c r="H33" s="26"/>
    </row>
    <row r="34" spans="1:8" x14ac:dyDescent="0.2">
      <c r="A34" s="30"/>
      <c r="B34" s="31"/>
      <c r="C34" s="31"/>
      <c r="D34" s="31"/>
      <c r="E34" s="31"/>
      <c r="F34" s="31"/>
      <c r="G34" s="31"/>
      <c r="H34" s="26"/>
    </row>
    <row r="35" spans="1:8" x14ac:dyDescent="0.2">
      <c r="A35" s="30"/>
      <c r="B35" s="31"/>
      <c r="C35" s="31"/>
      <c r="D35" s="31"/>
      <c r="E35" s="31"/>
      <c r="F35" s="31"/>
      <c r="G35" s="31"/>
      <c r="H35" s="26"/>
    </row>
    <row r="36" spans="1:8" x14ac:dyDescent="0.2">
      <c r="A36" s="30"/>
      <c r="B36" s="31"/>
      <c r="C36" s="31"/>
      <c r="D36" s="31"/>
      <c r="E36" s="31"/>
      <c r="F36" s="31"/>
      <c r="G36" s="31"/>
      <c r="H36" s="26"/>
    </row>
    <row r="37" spans="1:8" x14ac:dyDescent="0.2">
      <c r="A37" s="30"/>
      <c r="B37" s="31"/>
      <c r="C37" s="31"/>
      <c r="D37" s="31"/>
      <c r="E37" s="31"/>
      <c r="F37" s="31"/>
      <c r="G37" s="31"/>
      <c r="H37" s="26"/>
    </row>
    <row r="38" spans="1:8" x14ac:dyDescent="0.2">
      <c r="A38" s="30"/>
      <c r="B38" s="31"/>
      <c r="C38" s="31"/>
      <c r="D38" s="31"/>
      <c r="E38" s="31"/>
      <c r="F38" s="31"/>
      <c r="G38" s="31"/>
      <c r="H38" s="26"/>
    </row>
    <row r="39" spans="1:8" x14ac:dyDescent="0.2">
      <c r="A39" s="30"/>
      <c r="B39" s="31"/>
      <c r="C39" s="31"/>
      <c r="D39" s="31"/>
      <c r="E39" s="31"/>
      <c r="F39" s="31"/>
      <c r="G39" s="31"/>
      <c r="H39" s="26"/>
    </row>
    <row r="40" spans="1:8" x14ac:dyDescent="0.2">
      <c r="A40" s="30"/>
      <c r="B40" s="31"/>
      <c r="C40" s="31"/>
      <c r="D40" s="31"/>
      <c r="E40" s="31"/>
      <c r="F40" s="31"/>
      <c r="G40" s="31"/>
      <c r="H40" s="26"/>
    </row>
    <row r="41" spans="1:8" x14ac:dyDescent="0.2">
      <c r="A41" s="30"/>
      <c r="B41" s="31"/>
      <c r="C41" s="31"/>
      <c r="D41" s="31"/>
      <c r="E41" s="31"/>
      <c r="F41" s="31"/>
      <c r="G41" s="31"/>
      <c r="H41" s="26"/>
    </row>
    <row r="42" spans="1:8" x14ac:dyDescent="0.2">
      <c r="A42" s="30"/>
      <c r="B42" s="31"/>
      <c r="C42" s="31"/>
      <c r="D42" s="31"/>
      <c r="E42" s="31"/>
      <c r="F42" s="31"/>
      <c r="G42" s="31"/>
      <c r="H42" s="26"/>
    </row>
    <row r="43" spans="1:8" x14ac:dyDescent="0.2">
      <c r="A43" s="30"/>
      <c r="B43" s="31"/>
      <c r="C43" s="31"/>
      <c r="D43" s="31"/>
      <c r="E43" s="31"/>
      <c r="F43" s="31"/>
      <c r="G43" s="31"/>
      <c r="H43" s="26"/>
    </row>
    <row r="44" spans="1:8" x14ac:dyDescent="0.2">
      <c r="A44" s="30"/>
      <c r="B44" s="31"/>
      <c r="C44" s="31"/>
      <c r="D44" s="31"/>
      <c r="E44" s="31"/>
      <c r="F44" s="31"/>
      <c r="G44" s="31"/>
      <c r="H44" s="26"/>
    </row>
    <row r="45" spans="1:8" ht="9" customHeight="1" x14ac:dyDescent="0.2">
      <c r="A45" s="30"/>
      <c r="B45" s="31"/>
      <c r="C45" s="31"/>
      <c r="D45" s="31"/>
      <c r="E45" s="31"/>
      <c r="F45" s="31"/>
      <c r="G45" s="31"/>
      <c r="H45" s="26"/>
    </row>
    <row r="46" spans="1:8" x14ac:dyDescent="0.2">
      <c r="A46" s="30"/>
      <c r="B46" s="31"/>
      <c r="C46" s="31"/>
      <c r="D46" s="31"/>
      <c r="E46" s="31"/>
      <c r="F46" s="31"/>
      <c r="G46" s="31"/>
      <c r="H46" s="26"/>
    </row>
    <row r="47" spans="1:8" x14ac:dyDescent="0.2">
      <c r="A47" s="30"/>
      <c r="B47" s="31"/>
      <c r="C47" s="31"/>
      <c r="D47" s="31"/>
      <c r="E47" s="31"/>
      <c r="F47" s="31"/>
      <c r="G47" s="31"/>
      <c r="H47" s="26"/>
    </row>
    <row r="48" spans="1:8" s="19" customFormat="1" ht="12.95" customHeight="1" x14ac:dyDescent="0.2">
      <c r="A48" s="14"/>
      <c r="B48" s="15" t="s">
        <v>9</v>
      </c>
      <c r="C48" s="15"/>
      <c r="D48" s="15"/>
      <c r="E48" s="15"/>
      <c r="F48" s="15"/>
      <c r="G48" s="25" t="s">
        <v>303</v>
      </c>
      <c r="H48" s="18"/>
    </row>
    <row r="49" spans="1:8" s="19" customFormat="1" ht="12.95" customHeight="1" x14ac:dyDescent="0.2">
      <c r="A49" s="14"/>
      <c r="B49" s="15" t="s">
        <v>10</v>
      </c>
      <c r="C49" s="15"/>
      <c r="D49" s="15"/>
      <c r="E49" s="15"/>
      <c r="F49" s="15"/>
      <c r="G49" s="25" t="s">
        <v>303</v>
      </c>
      <c r="H49" s="18"/>
    </row>
    <row r="50" spans="1:8" s="19" customFormat="1" ht="12.95" customHeight="1" x14ac:dyDescent="0.2">
      <c r="A50" s="14"/>
      <c r="B50" s="15" t="s">
        <v>11</v>
      </c>
      <c r="C50" s="15"/>
      <c r="D50" s="15"/>
      <c r="E50" s="15"/>
      <c r="F50" s="15"/>
      <c r="G50" s="25" t="s">
        <v>12</v>
      </c>
      <c r="H50" s="18"/>
    </row>
    <row r="51" spans="1:8" s="19" customFormat="1" ht="12.95" customHeight="1" x14ac:dyDescent="0.2">
      <c r="A51" s="14"/>
      <c r="B51" s="15" t="s">
        <v>13</v>
      </c>
      <c r="C51" s="15"/>
      <c r="D51" s="15"/>
      <c r="E51" s="15"/>
      <c r="F51" s="15"/>
      <c r="G51" s="25"/>
      <c r="H51" s="18"/>
    </row>
    <row r="52" spans="1:8" x14ac:dyDescent="0.2">
      <c r="A52" s="30"/>
      <c r="B52" s="31"/>
      <c r="C52" s="31"/>
      <c r="D52" s="31"/>
      <c r="E52" s="31"/>
      <c r="F52" s="31"/>
      <c r="G52" s="31"/>
      <c r="H52" s="26"/>
    </row>
    <row r="53" spans="1:8" s="38" customFormat="1" ht="12.95" customHeight="1" x14ac:dyDescent="0.2">
      <c r="A53" s="35"/>
      <c r="B53" s="15" t="s">
        <v>14</v>
      </c>
      <c r="C53" s="15"/>
      <c r="D53" s="15"/>
      <c r="E53" s="15"/>
      <c r="F53" s="25" t="s">
        <v>15</v>
      </c>
      <c r="G53" s="39">
        <v>44197</v>
      </c>
      <c r="H53" s="37"/>
    </row>
    <row r="54" spans="1:8" s="38" customFormat="1" ht="12.95" customHeight="1" x14ac:dyDescent="0.2">
      <c r="A54" s="35"/>
      <c r="B54" s="15"/>
      <c r="C54" s="15"/>
      <c r="D54" s="15"/>
      <c r="E54" s="15"/>
      <c r="F54" s="25" t="s">
        <v>16</v>
      </c>
      <c r="G54" s="39">
        <v>44561</v>
      </c>
      <c r="H54" s="37"/>
    </row>
    <row r="55" spans="1:8" s="38" customFormat="1" ht="7.5" customHeight="1" x14ac:dyDescent="0.2">
      <c r="A55" s="35"/>
      <c r="B55" s="15"/>
      <c r="C55" s="15"/>
      <c r="D55" s="15"/>
      <c r="E55" s="15"/>
      <c r="F55" s="25"/>
      <c r="G55" s="25"/>
      <c r="H55" s="37"/>
    </row>
    <row r="56" spans="1:8" s="38" customFormat="1" ht="12.95" customHeight="1" x14ac:dyDescent="0.2">
      <c r="A56" s="35"/>
      <c r="B56" s="15" t="s">
        <v>17</v>
      </c>
      <c r="C56" s="15"/>
      <c r="D56" s="15"/>
      <c r="E56" s="25"/>
      <c r="F56" s="15"/>
      <c r="G56" s="383" t="s">
        <v>559</v>
      </c>
      <c r="H56" s="37"/>
    </row>
    <row r="57" spans="1:8" ht="22.5" customHeight="1" x14ac:dyDescent="0.2">
      <c r="A57" s="40"/>
      <c r="B57" s="16"/>
      <c r="C57" s="16"/>
      <c r="D57" s="16"/>
      <c r="E57" s="16"/>
      <c r="F57" s="16"/>
      <c r="G57" s="16"/>
      <c r="H57" s="41"/>
    </row>
    <row r="58" spans="1:8" ht="6.75" customHeight="1" x14ac:dyDescent="0.2"/>
  </sheetData>
  <mergeCells count="5">
    <mergeCell ref="A25:H25"/>
    <mergeCell ref="B26:G26"/>
    <mergeCell ref="B27:G27"/>
    <mergeCell ref="E4:F4"/>
    <mergeCell ref="E10:G10"/>
  </mergeCells>
  <phoneticPr fontId="6" type="noConversion"/>
  <pageMargins left="1.1417322834645669" right="0.35433070866141736" top="0" bottom="0" header="0" footer="0"/>
  <pageSetup orientation="portrait" vertic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34"/>
  <sheetViews>
    <sheetView workbookViewId="0">
      <selection activeCell="E23" sqref="E23:H23"/>
    </sheetView>
  </sheetViews>
  <sheetFormatPr defaultRowHeight="12.75" x14ac:dyDescent="0.2"/>
  <cols>
    <col min="1" max="1" width="5.140625" customWidth="1"/>
    <col min="2" max="2" width="22.5703125" customWidth="1"/>
    <col min="3" max="4" width="10.7109375" customWidth="1"/>
    <col min="5" max="5" width="12.140625" customWidth="1"/>
    <col min="6" max="6" width="28.7109375" customWidth="1"/>
    <col min="7" max="26" width="9.140625" style="85"/>
  </cols>
  <sheetData>
    <row r="1" spans="1:26" s="85" customFormat="1" ht="15" x14ac:dyDescent="0.2">
      <c r="B1" s="304" t="s">
        <v>505</v>
      </c>
      <c r="C1" s="305"/>
      <c r="D1" s="305"/>
      <c r="E1" s="305"/>
      <c r="G1" s="306"/>
    </row>
    <row r="2" spans="1:26" s="85" customFormat="1" ht="15" x14ac:dyDescent="0.2">
      <c r="B2" s="304"/>
      <c r="C2" s="305"/>
      <c r="D2" s="305"/>
      <c r="E2" s="305"/>
      <c r="G2" s="306"/>
    </row>
    <row r="3" spans="1:26" s="85" customFormat="1" ht="16.5" customHeight="1" x14ac:dyDescent="0.2">
      <c r="A3" s="306"/>
      <c r="B3" s="306"/>
      <c r="C3" s="307"/>
      <c r="D3" s="307"/>
      <c r="E3" s="308" t="s">
        <v>540</v>
      </c>
      <c r="F3" s="306"/>
      <c r="G3" s="306"/>
    </row>
    <row r="4" spans="1:26" s="85" customFormat="1" ht="33" customHeight="1" x14ac:dyDescent="0.2">
      <c r="A4" s="306"/>
      <c r="B4" s="306"/>
      <c r="C4" s="307"/>
      <c r="D4" s="307"/>
      <c r="E4" s="306"/>
      <c r="F4" s="306"/>
      <c r="G4" s="306"/>
    </row>
    <row r="5" spans="1:26" s="85" customFormat="1" x14ac:dyDescent="0.2">
      <c r="B5" s="33" t="s">
        <v>487</v>
      </c>
      <c r="C5" s="31" t="s">
        <v>500</v>
      </c>
      <c r="D5" s="33"/>
      <c r="E5" s="33"/>
    </row>
    <row r="6" spans="1:26" s="85" customFormat="1" ht="15" x14ac:dyDescent="0.25">
      <c r="B6" s="33" t="s">
        <v>481</v>
      </c>
      <c r="C6" s="9" t="s">
        <v>490</v>
      </c>
      <c r="D6" s="33"/>
      <c r="E6" s="33"/>
    </row>
    <row r="7" spans="1:26" s="85" customFormat="1" x14ac:dyDescent="0.2">
      <c r="B7" s="33" t="s">
        <v>483</v>
      </c>
      <c r="C7" s="31" t="s">
        <v>426</v>
      </c>
      <c r="D7" s="33"/>
      <c r="E7" s="33"/>
    </row>
    <row r="8" spans="1:26" s="85" customFormat="1" x14ac:dyDescent="0.2">
      <c r="B8" s="33" t="s">
        <v>482</v>
      </c>
      <c r="C8" s="33"/>
      <c r="D8" s="33"/>
      <c r="E8" s="33"/>
      <c r="F8" s="309"/>
      <c r="G8" s="98"/>
    </row>
    <row r="9" spans="1:26" s="85" customFormat="1" x14ac:dyDescent="0.2">
      <c r="B9" s="31"/>
      <c r="C9" s="33"/>
      <c r="D9" s="33"/>
      <c r="E9" s="33"/>
      <c r="F9" s="310"/>
    </row>
    <row r="10" spans="1:26" s="33" customFormat="1" ht="21.75" customHeight="1" x14ac:dyDescent="0.2">
      <c r="A10" s="85"/>
      <c r="F10" s="311" t="s">
        <v>315</v>
      </c>
    </row>
    <row r="11" spans="1:26" ht="28.5" customHeight="1" x14ac:dyDescent="0.2">
      <c r="A11" s="413" t="s">
        <v>18</v>
      </c>
      <c r="B11" s="414" t="s">
        <v>316</v>
      </c>
      <c r="C11" s="413" t="s">
        <v>317</v>
      </c>
      <c r="D11" s="414" t="s">
        <v>306</v>
      </c>
      <c r="E11" s="414" t="s">
        <v>318</v>
      </c>
      <c r="F11" s="414" t="s">
        <v>319</v>
      </c>
    </row>
    <row r="12" spans="1:26" s="5" customFormat="1" ht="18" customHeight="1" x14ac:dyDescent="0.2">
      <c r="A12" s="1">
        <v>1</v>
      </c>
      <c r="B12" s="377" t="s">
        <v>515</v>
      </c>
      <c r="C12" s="377" t="s">
        <v>516</v>
      </c>
      <c r="D12" s="412">
        <v>35403</v>
      </c>
      <c r="E12" s="8">
        <v>1357.6724260000001</v>
      </c>
      <c r="F12" s="412">
        <v>48065676.897678003</v>
      </c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</row>
    <row r="13" spans="1:26" s="5" customFormat="1" ht="18" customHeight="1" x14ac:dyDescent="0.2">
      <c r="A13" s="1">
        <v>2</v>
      </c>
      <c r="B13" s="7"/>
      <c r="C13" s="7"/>
      <c r="D13" s="412"/>
      <c r="E13" s="8"/>
      <c r="F13" s="412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</row>
    <row r="14" spans="1:26" s="5" customFormat="1" ht="18" customHeight="1" x14ac:dyDescent="0.2">
      <c r="A14" s="1"/>
      <c r="B14" s="7"/>
      <c r="C14" s="7"/>
      <c r="D14" s="8"/>
      <c r="E14" s="8"/>
      <c r="F14" s="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</row>
    <row r="15" spans="1:26" s="5" customFormat="1" ht="18" customHeight="1" x14ac:dyDescent="0.2">
      <c r="A15" s="1"/>
      <c r="B15" s="7"/>
      <c r="C15" s="7"/>
      <c r="D15" s="8"/>
      <c r="E15" s="8"/>
      <c r="F15" s="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</row>
    <row r="16" spans="1:26" s="5" customFormat="1" ht="18" customHeight="1" x14ac:dyDescent="0.2">
      <c r="A16" s="1"/>
      <c r="B16" s="2"/>
      <c r="C16" s="1"/>
      <c r="D16" s="3"/>
      <c r="E16" s="4"/>
      <c r="F16" s="3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</row>
    <row r="17" spans="1:26" s="5" customFormat="1" ht="18" customHeight="1" x14ac:dyDescent="0.2">
      <c r="A17" s="1"/>
      <c r="B17" s="2"/>
      <c r="C17" s="1"/>
      <c r="D17" s="3"/>
      <c r="E17" s="4"/>
      <c r="F17" s="3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</row>
    <row r="18" spans="1:26" s="5" customFormat="1" ht="18" customHeight="1" x14ac:dyDescent="0.2">
      <c r="A18" s="1"/>
      <c r="B18" s="2"/>
      <c r="C18" s="1"/>
      <c r="D18" s="3"/>
      <c r="E18" s="4"/>
      <c r="F18" s="3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</row>
    <row r="19" spans="1:26" s="5" customFormat="1" ht="18" customHeight="1" x14ac:dyDescent="0.2">
      <c r="A19" s="1"/>
      <c r="B19" s="2" t="s">
        <v>320</v>
      </c>
      <c r="C19" s="1"/>
      <c r="D19" s="3"/>
      <c r="E19" s="4"/>
      <c r="F19" s="2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</row>
    <row r="20" spans="1:26" ht="18.75" customHeight="1" x14ac:dyDescent="0.2">
      <c r="A20" s="518" t="s">
        <v>321</v>
      </c>
      <c r="B20" s="518"/>
      <c r="C20" s="518"/>
      <c r="D20" s="518"/>
      <c r="E20" s="518"/>
      <c r="F20" s="415">
        <f>SUM(F12:F19)</f>
        <v>48065676.897678003</v>
      </c>
      <c r="J20" s="312"/>
    </row>
    <row r="21" spans="1:26" s="85" customFormat="1" x14ac:dyDescent="0.2"/>
    <row r="22" spans="1:26" s="85" customFormat="1" ht="15" x14ac:dyDescent="0.2">
      <c r="E22" s="306" t="s">
        <v>322</v>
      </c>
    </row>
    <row r="23" spans="1:26" s="85" customFormat="1" ht="15" x14ac:dyDescent="0.2">
      <c r="E23" s="517" t="s">
        <v>560</v>
      </c>
      <c r="F23" s="517"/>
      <c r="G23" s="517"/>
      <c r="H23" s="517"/>
    </row>
    <row r="24" spans="1:26" s="85" customFormat="1" x14ac:dyDescent="0.2"/>
    <row r="25" spans="1:26" s="85" customFormat="1" x14ac:dyDescent="0.2"/>
    <row r="26" spans="1:26" s="85" customFormat="1" x14ac:dyDescent="0.2">
      <c r="B26" s="85" t="s">
        <v>323</v>
      </c>
    </row>
    <row r="27" spans="1:26" s="85" customFormat="1" x14ac:dyDescent="0.2">
      <c r="B27" s="85" t="s">
        <v>324</v>
      </c>
    </row>
    <row r="28" spans="1:26" s="85" customFormat="1" x14ac:dyDescent="0.2"/>
    <row r="29" spans="1:26" s="85" customFormat="1" x14ac:dyDescent="0.2"/>
    <row r="30" spans="1:26" s="85" customFormat="1" x14ac:dyDescent="0.2"/>
    <row r="31" spans="1:26" s="85" customFormat="1" x14ac:dyDescent="0.2"/>
    <row r="32" spans="1:26" s="85" customFormat="1" x14ac:dyDescent="0.2"/>
    <row r="33" s="85" customFormat="1" x14ac:dyDescent="0.2"/>
    <row r="34" s="85" customFormat="1" x14ac:dyDescent="0.2"/>
  </sheetData>
  <mergeCells count="2">
    <mergeCell ref="A20:E20"/>
    <mergeCell ref="E23:H23"/>
  </mergeCells>
  <pageMargins left="0.7" right="0.7" top="0.75" bottom="0.75" header="0.3" footer="0.3"/>
  <pageSetup orientation="portrait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6"/>
  <sheetViews>
    <sheetView workbookViewId="0">
      <selection activeCell="F25" sqref="F25"/>
    </sheetView>
  </sheetViews>
  <sheetFormatPr defaultRowHeight="12.75" x14ac:dyDescent="0.2"/>
  <cols>
    <col min="1" max="1" width="5.140625" customWidth="1"/>
    <col min="2" max="2" width="31.7109375" customWidth="1"/>
    <col min="3" max="3" width="19.5703125" customWidth="1"/>
    <col min="4" max="4" width="21.85546875" customWidth="1"/>
    <col min="5" max="5" width="16.42578125" customWidth="1"/>
    <col min="6" max="9" width="9.140625" style="85"/>
    <col min="10" max="10" width="8.7109375" style="85" customWidth="1"/>
    <col min="11" max="16" width="9.140625" style="85"/>
  </cols>
  <sheetData>
    <row r="1" spans="1:16" s="85" customFormat="1" ht="33" customHeight="1" x14ac:dyDescent="0.2">
      <c r="A1" s="306"/>
      <c r="B1" s="306"/>
      <c r="C1" s="307"/>
      <c r="D1" s="307"/>
      <c r="E1" s="306"/>
      <c r="F1" s="306"/>
    </row>
    <row r="2" spans="1:16" s="85" customFormat="1" x14ac:dyDescent="0.2">
      <c r="B2" s="31" t="s">
        <v>500</v>
      </c>
      <c r="C2" s="17"/>
    </row>
    <row r="3" spans="1:16" s="85" customFormat="1" x14ac:dyDescent="0.2">
      <c r="B3" s="431" t="s">
        <v>490</v>
      </c>
      <c r="C3" s="431"/>
    </row>
    <row r="4" spans="1:16" s="85" customFormat="1" x14ac:dyDescent="0.2">
      <c r="B4" s="33" t="s">
        <v>483</v>
      </c>
      <c r="C4" s="31" t="s">
        <v>426</v>
      </c>
    </row>
    <row r="5" spans="1:16" s="85" customFormat="1" x14ac:dyDescent="0.2"/>
    <row r="6" spans="1:16" s="85" customFormat="1" ht="15" x14ac:dyDescent="0.2">
      <c r="B6" s="489" t="s">
        <v>539</v>
      </c>
      <c r="C6" s="489"/>
      <c r="D6" s="489"/>
      <c r="E6" s="489"/>
    </row>
    <row r="7" spans="1:16" s="33" customFormat="1" ht="32.25" customHeight="1" x14ac:dyDescent="0.2">
      <c r="A7" s="85"/>
      <c r="B7" s="85"/>
      <c r="C7" s="85"/>
      <c r="D7" s="85"/>
      <c r="E7" s="85"/>
    </row>
    <row r="8" spans="1:16" ht="24.75" customHeight="1" x14ac:dyDescent="0.2">
      <c r="A8" s="416" t="s">
        <v>18</v>
      </c>
      <c r="B8" s="417" t="s">
        <v>325</v>
      </c>
      <c r="C8" s="416" t="s">
        <v>326</v>
      </c>
      <c r="D8" s="417" t="s">
        <v>327</v>
      </c>
      <c r="E8" s="417" t="s">
        <v>283</v>
      </c>
    </row>
    <row r="9" spans="1:16" s="5" customFormat="1" ht="18" customHeight="1" x14ac:dyDescent="0.2">
      <c r="A9" s="1">
        <v>1</v>
      </c>
      <c r="B9" s="394" t="s">
        <v>520</v>
      </c>
      <c r="C9" s="395"/>
      <c r="D9" s="396" t="s">
        <v>523</v>
      </c>
      <c r="E9" s="397">
        <f>3000*123</f>
        <v>369000</v>
      </c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</row>
    <row r="10" spans="1:16" s="5" customFormat="1" ht="18" customHeight="1" x14ac:dyDescent="0.2">
      <c r="A10" s="1">
        <v>2</v>
      </c>
      <c r="B10" s="394" t="s">
        <v>520</v>
      </c>
      <c r="C10" s="395"/>
      <c r="D10" s="396" t="s">
        <v>524</v>
      </c>
      <c r="E10" s="397">
        <f>6000*123</f>
        <v>738000</v>
      </c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</row>
    <row r="11" spans="1:16" s="5" customFormat="1" ht="18" customHeight="1" x14ac:dyDescent="0.2">
      <c r="A11" s="1">
        <v>3</v>
      </c>
      <c r="B11" s="394" t="s">
        <v>521</v>
      </c>
      <c r="C11" s="395"/>
      <c r="D11" s="396" t="s">
        <v>525</v>
      </c>
      <c r="E11" s="397">
        <f>3000*123</f>
        <v>369000</v>
      </c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</row>
    <row r="12" spans="1:16" s="5" customFormat="1" ht="18" customHeight="1" x14ac:dyDescent="0.2">
      <c r="A12" s="1">
        <v>4</v>
      </c>
      <c r="B12" s="394" t="s">
        <v>522</v>
      </c>
      <c r="C12" s="395"/>
      <c r="D12" s="396" t="s">
        <v>526</v>
      </c>
      <c r="E12" s="397">
        <f>3000*123</f>
        <v>369000</v>
      </c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</row>
    <row r="13" spans="1:16" s="5" customFormat="1" ht="18" customHeight="1" x14ac:dyDescent="0.2">
      <c r="A13" s="1">
        <v>5</v>
      </c>
      <c r="B13" s="394" t="s">
        <v>530</v>
      </c>
      <c r="C13" s="395"/>
      <c r="D13" s="396" t="s">
        <v>527</v>
      </c>
      <c r="E13" s="397">
        <v>300000</v>
      </c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</row>
    <row r="14" spans="1:16" s="5" customFormat="1" ht="18" customHeight="1" x14ac:dyDescent="0.2">
      <c r="A14" s="1">
        <v>6</v>
      </c>
      <c r="B14" s="394" t="s">
        <v>520</v>
      </c>
      <c r="C14" s="395"/>
      <c r="D14" s="396" t="s">
        <v>528</v>
      </c>
      <c r="E14" s="397">
        <f>5000*123</f>
        <v>615000</v>
      </c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</row>
    <row r="15" spans="1:16" s="5" customFormat="1" ht="18" customHeight="1" x14ac:dyDescent="0.2">
      <c r="A15" s="1">
        <v>7</v>
      </c>
      <c r="B15" s="394" t="s">
        <v>520</v>
      </c>
      <c r="C15" s="395"/>
      <c r="D15" s="396" t="s">
        <v>529</v>
      </c>
      <c r="E15" s="397">
        <v>450000</v>
      </c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</row>
    <row r="16" spans="1:16" s="5" customFormat="1" ht="18" customHeight="1" x14ac:dyDescent="0.2">
      <c r="A16" s="1"/>
      <c r="B16" s="2"/>
      <c r="C16" s="395"/>
      <c r="D16" s="396"/>
      <c r="E16" s="397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</row>
    <row r="17" spans="1:16" s="5" customFormat="1" ht="18" customHeight="1" x14ac:dyDescent="0.2">
      <c r="A17" s="1" t="s">
        <v>320</v>
      </c>
      <c r="B17" s="2" t="s">
        <v>320</v>
      </c>
      <c r="C17" s="1"/>
      <c r="D17" s="3"/>
      <c r="E17" s="4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</row>
    <row r="18" spans="1:16" ht="16.5" customHeight="1" x14ac:dyDescent="0.2">
      <c r="A18" s="416"/>
      <c r="B18" s="417"/>
      <c r="C18" s="416" t="s">
        <v>328</v>
      </c>
      <c r="D18" s="417"/>
      <c r="E18" s="418">
        <f>SUM(E9:E17)</f>
        <v>3210000</v>
      </c>
    </row>
    <row r="19" spans="1:16" s="85" customFormat="1" x14ac:dyDescent="0.2"/>
    <row r="20" spans="1:16" s="85" customFormat="1" ht="15" x14ac:dyDescent="0.2">
      <c r="D20" s="391" t="s">
        <v>329</v>
      </c>
      <c r="E20" s="306" t="s">
        <v>330</v>
      </c>
    </row>
    <row r="21" spans="1:16" s="85" customFormat="1" ht="15" x14ac:dyDescent="0.2">
      <c r="D21" s="517"/>
      <c r="E21" s="517"/>
      <c r="F21" s="517"/>
      <c r="G21" s="517"/>
    </row>
    <row r="22" spans="1:16" s="85" customFormat="1" x14ac:dyDescent="0.2"/>
    <row r="23" spans="1:16" s="85" customFormat="1" x14ac:dyDescent="0.2"/>
    <row r="24" spans="1:16" s="85" customFormat="1" x14ac:dyDescent="0.2"/>
    <row r="25" spans="1:16" s="85" customFormat="1" x14ac:dyDescent="0.2"/>
    <row r="26" spans="1:16" s="85" customFormat="1" x14ac:dyDescent="0.2"/>
    <row r="27" spans="1:16" s="85" customFormat="1" x14ac:dyDescent="0.2"/>
    <row r="28" spans="1:16" s="85" customFormat="1" x14ac:dyDescent="0.2"/>
    <row r="29" spans="1:16" s="85" customFormat="1" x14ac:dyDescent="0.2"/>
    <row r="30" spans="1:16" s="85" customFormat="1" x14ac:dyDescent="0.2"/>
    <row r="31" spans="1:16" s="85" customFormat="1" x14ac:dyDescent="0.2"/>
    <row r="32" spans="1:16" s="85" customFormat="1" x14ac:dyDescent="0.2"/>
    <row r="33" s="85" customFormat="1" x14ac:dyDescent="0.2"/>
    <row r="34" s="85" customFormat="1" x14ac:dyDescent="0.2"/>
    <row r="35" s="85" customFormat="1" x14ac:dyDescent="0.2"/>
    <row r="36" s="85" customFormat="1" x14ac:dyDescent="0.2"/>
    <row r="37" s="85" customFormat="1" x14ac:dyDescent="0.2"/>
    <row r="38" s="85" customFormat="1" x14ac:dyDescent="0.2"/>
    <row r="39" s="85" customFormat="1" x14ac:dyDescent="0.2"/>
    <row r="40" s="85" customFormat="1" x14ac:dyDescent="0.2"/>
    <row r="41" s="85" customFormat="1" x14ac:dyDescent="0.2"/>
    <row r="42" s="85" customFormat="1" x14ac:dyDescent="0.2"/>
    <row r="43" s="85" customFormat="1" x14ac:dyDescent="0.2"/>
    <row r="44" s="85" customFormat="1" x14ac:dyDescent="0.2"/>
    <row r="45" s="85" customFormat="1" x14ac:dyDescent="0.2"/>
    <row r="46" s="85" customFormat="1" x14ac:dyDescent="0.2"/>
  </sheetData>
  <mergeCells count="3">
    <mergeCell ref="B6:E6"/>
    <mergeCell ref="B3:C3"/>
    <mergeCell ref="D21:G21"/>
  </mergeCells>
  <pageMargins left="0.44" right="0.27" top="0.75" bottom="0.75" header="0.3" footer="0.3"/>
  <pageSetup paperSize="9" orientation="portrait" verticalDpi="429496729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14"/>
  <sheetViews>
    <sheetView workbookViewId="0">
      <selection activeCell="G26" sqref="G26"/>
    </sheetView>
  </sheetViews>
  <sheetFormatPr defaultRowHeight="12.75" x14ac:dyDescent="0.2"/>
  <cols>
    <col min="1" max="1" width="5.140625" customWidth="1"/>
    <col min="2" max="2" width="23.85546875" customWidth="1"/>
    <col min="3" max="3" width="19.7109375" customWidth="1"/>
    <col min="4" max="4" width="23.140625" customWidth="1"/>
    <col min="5" max="5" width="20" customWidth="1"/>
    <col min="6" max="20" width="9.140625" style="85"/>
  </cols>
  <sheetData>
    <row r="1" spans="1:20" s="85" customFormat="1" ht="33" customHeight="1" x14ac:dyDescent="0.2">
      <c r="A1" s="306"/>
      <c r="B1" s="306"/>
      <c r="C1" s="307"/>
      <c r="D1" s="307"/>
      <c r="E1" s="306"/>
      <c r="F1" s="306"/>
    </row>
    <row r="2" spans="1:20" s="85" customFormat="1" x14ac:dyDescent="0.2">
      <c r="B2" s="314" t="s">
        <v>488</v>
      </c>
      <c r="C2" s="31" t="s">
        <v>500</v>
      </c>
      <c r="D2" s="17"/>
    </row>
    <row r="3" spans="1:20" s="85" customFormat="1" x14ac:dyDescent="0.2">
      <c r="B3" s="314" t="s">
        <v>489</v>
      </c>
      <c r="C3" s="431" t="s">
        <v>490</v>
      </c>
      <c r="D3" s="431"/>
    </row>
    <row r="4" spans="1:20" s="85" customFormat="1" x14ac:dyDescent="0.2">
      <c r="B4" s="47" t="s">
        <v>475</v>
      </c>
    </row>
    <row r="5" spans="1:20" s="85" customFormat="1" ht="18" x14ac:dyDescent="0.25">
      <c r="B5" s="315" t="s">
        <v>331</v>
      </c>
    </row>
    <row r="6" spans="1:20" s="85" customFormat="1" x14ac:dyDescent="0.2">
      <c r="B6" s="240"/>
    </row>
    <row r="7" spans="1:20" s="33" customFormat="1" ht="32.25" customHeight="1" x14ac:dyDescent="0.2">
      <c r="A7" s="85"/>
      <c r="B7" s="85"/>
      <c r="C7" s="85"/>
      <c r="D7" s="85"/>
      <c r="E7" s="85"/>
    </row>
    <row r="8" spans="1:20" ht="24.75" customHeight="1" x14ac:dyDescent="0.2">
      <c r="A8" s="419" t="s">
        <v>18</v>
      </c>
      <c r="B8" s="420" t="s">
        <v>332</v>
      </c>
      <c r="C8" s="419" t="s">
        <v>333</v>
      </c>
      <c r="D8" s="420" t="s">
        <v>334</v>
      </c>
      <c r="E8" s="420" t="s">
        <v>335</v>
      </c>
    </row>
    <row r="9" spans="1:20" s="410" customFormat="1" ht="14.25" customHeight="1" x14ac:dyDescent="0.2">
      <c r="A9" s="395">
        <v>1</v>
      </c>
      <c r="B9" s="394" t="s">
        <v>502</v>
      </c>
      <c r="C9" s="395"/>
      <c r="D9" s="396" t="s">
        <v>551</v>
      </c>
      <c r="E9" s="409">
        <v>0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s="410" customFormat="1" ht="14.25" customHeight="1" x14ac:dyDescent="0.2">
      <c r="A10" s="395">
        <v>2</v>
      </c>
      <c r="B10" s="394" t="s">
        <v>502</v>
      </c>
      <c r="C10" s="395"/>
      <c r="D10" s="396" t="s">
        <v>12</v>
      </c>
      <c r="E10" s="409">
        <v>543612.91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s="410" customFormat="1" ht="14.25" customHeight="1" x14ac:dyDescent="0.2">
      <c r="A11" s="395">
        <v>3</v>
      </c>
      <c r="B11" s="394" t="s">
        <v>502</v>
      </c>
      <c r="C11" s="395"/>
      <c r="D11" s="396" t="s">
        <v>552</v>
      </c>
      <c r="E11" s="409">
        <v>0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s="410" customFormat="1" ht="14.25" customHeight="1" x14ac:dyDescent="0.2">
      <c r="A12" s="395">
        <v>4</v>
      </c>
      <c r="B12" s="394" t="s">
        <v>507</v>
      </c>
      <c r="C12" s="395"/>
      <c r="D12" s="396" t="s">
        <v>553</v>
      </c>
      <c r="E12" s="409">
        <v>20828.684799999999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s="410" customFormat="1" ht="14.25" customHeight="1" x14ac:dyDescent="0.2">
      <c r="A13" s="395">
        <v>5</v>
      </c>
      <c r="B13" s="394" t="s">
        <v>507</v>
      </c>
      <c r="C13" s="395"/>
      <c r="D13" s="396" t="s">
        <v>554</v>
      </c>
      <c r="E13" s="409">
        <v>22966.827799999999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s="410" customFormat="1" ht="14.25" customHeight="1" x14ac:dyDescent="0.2">
      <c r="A14" s="395">
        <v>6</v>
      </c>
      <c r="B14" s="394" t="s">
        <v>507</v>
      </c>
      <c r="C14" s="395"/>
      <c r="D14" s="396" t="s">
        <v>12</v>
      </c>
      <c r="E14" s="409">
        <v>-1438.17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 s="410" customFormat="1" ht="14.25" customHeight="1" x14ac:dyDescent="0.2">
      <c r="A15" s="395">
        <v>7</v>
      </c>
      <c r="B15" s="394" t="s">
        <v>508</v>
      </c>
      <c r="C15" s="395"/>
      <c r="D15" s="396" t="s">
        <v>12</v>
      </c>
      <c r="E15" s="411">
        <v>139450.01999999999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 s="410" customFormat="1" ht="14.25" customHeight="1" x14ac:dyDescent="0.2">
      <c r="A16" s="395">
        <v>8</v>
      </c>
      <c r="B16" s="394" t="s">
        <v>508</v>
      </c>
      <c r="C16" s="395"/>
      <c r="D16" s="396" t="s">
        <v>555</v>
      </c>
      <c r="E16" s="409">
        <v>1340.2732000000001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1:20" s="410" customFormat="1" ht="14.25" customHeight="1" x14ac:dyDescent="0.2">
      <c r="A17" s="395">
        <v>9</v>
      </c>
      <c r="B17" s="394" t="s">
        <v>508</v>
      </c>
      <c r="C17" s="395"/>
      <c r="D17" s="396" t="s">
        <v>556</v>
      </c>
      <c r="E17" s="409">
        <v>3441.6600000000003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s="410" customFormat="1" ht="12" customHeight="1" x14ac:dyDescent="0.2">
      <c r="A18" s="395"/>
      <c r="B18" s="394"/>
      <c r="C18" s="395"/>
      <c r="D18" s="396"/>
      <c r="E18" s="409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1:20" s="410" customFormat="1" ht="12" customHeight="1" x14ac:dyDescent="0.2">
      <c r="A19" s="395"/>
      <c r="B19" s="394"/>
      <c r="C19" s="395"/>
      <c r="D19" s="396"/>
      <c r="E19" s="409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0" s="410" customFormat="1" ht="12" customHeight="1" x14ac:dyDescent="0.2">
      <c r="A20" s="395"/>
      <c r="B20" s="394" t="s">
        <v>320</v>
      </c>
      <c r="C20" s="395"/>
      <c r="D20" s="396"/>
      <c r="E20" s="409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20.25" customHeight="1" x14ac:dyDescent="0.2">
      <c r="A21" s="392"/>
      <c r="B21" s="6"/>
      <c r="C21" s="6" t="s">
        <v>328</v>
      </c>
      <c r="D21" s="393">
        <f>SUM(D9:D20)</f>
        <v>0</v>
      </c>
      <c r="E21" s="393">
        <f>SUM(E9:E20)</f>
        <v>730202.20580000011</v>
      </c>
    </row>
    <row r="22" spans="1:20" s="85" customFormat="1" x14ac:dyDescent="0.2"/>
    <row r="23" spans="1:20" s="85" customFormat="1" ht="15" x14ac:dyDescent="0.2">
      <c r="D23" s="313" t="s">
        <v>329</v>
      </c>
      <c r="E23" s="306" t="s">
        <v>330</v>
      </c>
    </row>
    <row r="24" spans="1:20" s="85" customFormat="1" x14ac:dyDescent="0.2">
      <c r="D24" s="53"/>
    </row>
    <row r="25" spans="1:20" s="85" customFormat="1" x14ac:dyDescent="0.2"/>
    <row r="26" spans="1:20" s="85" customFormat="1" x14ac:dyDescent="0.2"/>
    <row r="27" spans="1:20" s="85" customFormat="1" x14ac:dyDescent="0.2"/>
    <row r="28" spans="1:20" s="85" customFormat="1" x14ac:dyDescent="0.2"/>
    <row r="29" spans="1:20" s="85" customFormat="1" x14ac:dyDescent="0.2"/>
    <row r="30" spans="1:20" s="85" customFormat="1" x14ac:dyDescent="0.2"/>
    <row r="31" spans="1:20" s="85" customFormat="1" x14ac:dyDescent="0.2"/>
    <row r="32" spans="1:20" s="85" customFormat="1" x14ac:dyDescent="0.2"/>
    <row r="33" s="85" customFormat="1" x14ac:dyDescent="0.2"/>
    <row r="34" s="85" customFormat="1" x14ac:dyDescent="0.2"/>
    <row r="35" s="85" customFormat="1" x14ac:dyDescent="0.2"/>
    <row r="36" s="85" customFormat="1" x14ac:dyDescent="0.2"/>
    <row r="37" s="85" customFormat="1" x14ac:dyDescent="0.2"/>
    <row r="38" s="85" customFormat="1" x14ac:dyDescent="0.2"/>
    <row r="39" s="85" customFormat="1" x14ac:dyDescent="0.2"/>
    <row r="40" s="85" customFormat="1" x14ac:dyDescent="0.2"/>
    <row r="41" s="85" customFormat="1" x14ac:dyDescent="0.2"/>
    <row r="42" s="85" customFormat="1" x14ac:dyDescent="0.2"/>
    <row r="43" s="85" customFormat="1" x14ac:dyDescent="0.2"/>
    <row r="44" s="85" customFormat="1" x14ac:dyDescent="0.2"/>
    <row r="45" s="85" customFormat="1" x14ac:dyDescent="0.2"/>
    <row r="46" s="85" customFormat="1" x14ac:dyDescent="0.2"/>
    <row r="47" s="85" customFormat="1" x14ac:dyDescent="0.2"/>
    <row r="48" s="85" customFormat="1" x14ac:dyDescent="0.2"/>
    <row r="49" s="85" customFormat="1" x14ac:dyDescent="0.2"/>
    <row r="50" s="85" customFormat="1" x14ac:dyDescent="0.2"/>
    <row r="51" s="85" customFormat="1" x14ac:dyDescent="0.2"/>
    <row r="52" s="85" customFormat="1" x14ac:dyDescent="0.2"/>
    <row r="53" s="85" customFormat="1" x14ac:dyDescent="0.2"/>
    <row r="54" s="85" customFormat="1" x14ac:dyDescent="0.2"/>
    <row r="55" s="85" customFormat="1" x14ac:dyDescent="0.2"/>
    <row r="56" s="85" customFormat="1" x14ac:dyDescent="0.2"/>
    <row r="57" s="85" customFormat="1" x14ac:dyDescent="0.2"/>
    <row r="58" s="85" customFormat="1" x14ac:dyDescent="0.2"/>
    <row r="59" s="85" customFormat="1" x14ac:dyDescent="0.2"/>
    <row r="60" s="85" customFormat="1" x14ac:dyDescent="0.2"/>
    <row r="61" s="85" customFormat="1" x14ac:dyDescent="0.2"/>
    <row r="62" s="85" customFormat="1" x14ac:dyDescent="0.2"/>
    <row r="63" s="85" customFormat="1" x14ac:dyDescent="0.2"/>
    <row r="64" s="85" customFormat="1" x14ac:dyDescent="0.2"/>
    <row r="65" s="85" customFormat="1" x14ac:dyDescent="0.2"/>
    <row r="66" s="85" customFormat="1" x14ac:dyDescent="0.2"/>
    <row r="67" s="85" customFormat="1" x14ac:dyDescent="0.2"/>
    <row r="68" s="85" customFormat="1" x14ac:dyDescent="0.2"/>
    <row r="69" s="85" customFormat="1" x14ac:dyDescent="0.2"/>
    <row r="70" s="85" customFormat="1" x14ac:dyDescent="0.2"/>
    <row r="71" s="85" customFormat="1" x14ac:dyDescent="0.2"/>
    <row r="72" s="85" customFormat="1" x14ac:dyDescent="0.2"/>
    <row r="73" s="85" customFormat="1" x14ac:dyDescent="0.2"/>
    <row r="74" s="85" customFormat="1" x14ac:dyDescent="0.2"/>
    <row r="75" s="85" customFormat="1" x14ac:dyDescent="0.2"/>
    <row r="76" s="85" customFormat="1" x14ac:dyDescent="0.2"/>
    <row r="77" s="85" customFormat="1" x14ac:dyDescent="0.2"/>
    <row r="78" s="85" customFormat="1" x14ac:dyDescent="0.2"/>
    <row r="79" s="85" customFormat="1" x14ac:dyDescent="0.2"/>
    <row r="80" s="85" customFormat="1" x14ac:dyDescent="0.2"/>
    <row r="81" s="85" customFormat="1" x14ac:dyDescent="0.2"/>
    <row r="82" s="85" customFormat="1" x14ac:dyDescent="0.2"/>
    <row r="83" s="85" customFormat="1" x14ac:dyDescent="0.2"/>
    <row r="84" s="85" customFormat="1" x14ac:dyDescent="0.2"/>
    <row r="85" s="85" customFormat="1" x14ac:dyDescent="0.2"/>
    <row r="86" s="85" customFormat="1" x14ac:dyDescent="0.2"/>
    <row r="87" s="85" customFormat="1" x14ac:dyDescent="0.2"/>
    <row r="88" s="85" customFormat="1" x14ac:dyDescent="0.2"/>
    <row r="89" s="85" customFormat="1" x14ac:dyDescent="0.2"/>
    <row r="90" s="85" customFormat="1" x14ac:dyDescent="0.2"/>
    <row r="91" s="85" customFormat="1" x14ac:dyDescent="0.2"/>
    <row r="92" s="85" customFormat="1" x14ac:dyDescent="0.2"/>
    <row r="93" s="85" customFormat="1" x14ac:dyDescent="0.2"/>
    <row r="94" s="85" customFormat="1" x14ac:dyDescent="0.2"/>
    <row r="95" s="85" customFormat="1" x14ac:dyDescent="0.2"/>
    <row r="96" s="85" customFormat="1" x14ac:dyDescent="0.2"/>
    <row r="97" s="85" customFormat="1" x14ac:dyDescent="0.2"/>
    <row r="98" s="85" customFormat="1" x14ac:dyDescent="0.2"/>
    <row r="99" s="85" customFormat="1" x14ac:dyDescent="0.2"/>
    <row r="100" s="85" customFormat="1" x14ac:dyDescent="0.2"/>
    <row r="101" s="85" customFormat="1" x14ac:dyDescent="0.2"/>
    <row r="102" s="85" customFormat="1" x14ac:dyDescent="0.2"/>
    <row r="103" s="85" customFormat="1" x14ac:dyDescent="0.2"/>
    <row r="104" s="85" customFormat="1" x14ac:dyDescent="0.2"/>
    <row r="105" s="85" customFormat="1" x14ac:dyDescent="0.2"/>
    <row r="106" s="85" customFormat="1" x14ac:dyDescent="0.2"/>
    <row r="107" s="85" customFormat="1" x14ac:dyDescent="0.2"/>
    <row r="108" s="85" customFormat="1" x14ac:dyDescent="0.2"/>
    <row r="109" s="85" customFormat="1" x14ac:dyDescent="0.2"/>
    <row r="110" s="85" customFormat="1" x14ac:dyDescent="0.2"/>
    <row r="111" s="85" customFormat="1" x14ac:dyDescent="0.2"/>
    <row r="112" s="85" customFormat="1" x14ac:dyDescent="0.2"/>
    <row r="113" s="85" customFormat="1" x14ac:dyDescent="0.2"/>
    <row r="114" s="85" customFormat="1" x14ac:dyDescent="0.2"/>
  </sheetData>
  <mergeCells count="1">
    <mergeCell ref="C3:D3"/>
  </mergeCells>
  <pageMargins left="0.6" right="0" top="0" bottom="0" header="0" footer="0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G34"/>
  <sheetViews>
    <sheetView workbookViewId="0">
      <selection activeCell="G36" sqref="G36"/>
    </sheetView>
  </sheetViews>
  <sheetFormatPr defaultRowHeight="12.75" x14ac:dyDescent="0.2"/>
  <cols>
    <col min="1" max="1" width="2.42578125" style="85" customWidth="1"/>
    <col min="2" max="2" width="21.42578125" style="316" customWidth="1"/>
    <col min="3" max="3" width="20" style="85" customWidth="1"/>
    <col min="4" max="4" width="9.5703125" style="85" bestFit="1" customWidth="1"/>
    <col min="5" max="5" width="9.85546875" style="85" bestFit="1" customWidth="1"/>
    <col min="6" max="6" width="11" style="85" customWidth="1"/>
    <col min="7" max="8" width="11.7109375" style="85" customWidth="1"/>
    <col min="9" max="16384" width="9.140625" style="85"/>
  </cols>
  <sheetData>
    <row r="3" spans="1:7" ht="14.25" x14ac:dyDescent="0.2">
      <c r="D3" s="317" t="s">
        <v>336</v>
      </c>
    </row>
    <row r="5" spans="1:7" x14ac:dyDescent="0.2">
      <c r="A5" s="318" t="s">
        <v>485</v>
      </c>
      <c r="C5" s="31" t="s">
        <v>500</v>
      </c>
      <c r="D5" s="17"/>
    </row>
    <row r="6" spans="1:7" x14ac:dyDescent="0.2">
      <c r="A6" s="318" t="s">
        <v>489</v>
      </c>
      <c r="C6" s="431" t="s">
        <v>490</v>
      </c>
      <c r="D6" s="431"/>
    </row>
    <row r="9" spans="1:7" x14ac:dyDescent="0.2">
      <c r="G9" s="319" t="s">
        <v>476</v>
      </c>
    </row>
    <row r="10" spans="1:7" x14ac:dyDescent="0.2">
      <c r="A10" s="519" t="s">
        <v>337</v>
      </c>
      <c r="B10" s="519"/>
      <c r="C10" s="519"/>
      <c r="D10" s="519"/>
      <c r="E10" s="519"/>
      <c r="F10" s="519"/>
      <c r="G10" s="519"/>
    </row>
    <row r="11" spans="1:7" x14ac:dyDescent="0.2">
      <c r="D11" s="320" t="s">
        <v>338</v>
      </c>
      <c r="E11" s="320" t="s">
        <v>339</v>
      </c>
      <c r="F11" s="524" t="s">
        <v>541</v>
      </c>
      <c r="G11" s="524" t="s">
        <v>519</v>
      </c>
    </row>
    <row r="12" spans="1:7" x14ac:dyDescent="0.2">
      <c r="A12" s="321"/>
      <c r="B12" s="522" t="s">
        <v>340</v>
      </c>
      <c r="C12" s="523"/>
      <c r="D12" s="322" t="s">
        <v>341</v>
      </c>
      <c r="E12" s="322" t="s">
        <v>342</v>
      </c>
      <c r="F12" s="525"/>
      <c r="G12" s="525"/>
    </row>
    <row r="13" spans="1:7" x14ac:dyDescent="0.2">
      <c r="A13" s="323">
        <v>1</v>
      </c>
      <c r="B13" s="519" t="s">
        <v>343</v>
      </c>
      <c r="C13" s="519"/>
      <c r="D13" s="323">
        <v>70</v>
      </c>
      <c r="E13" s="323">
        <v>11100</v>
      </c>
      <c r="F13" s="378">
        <f>F15</f>
        <v>432255312</v>
      </c>
      <c r="G13" s="378">
        <f>G15</f>
        <v>419386489.05999899</v>
      </c>
    </row>
    <row r="14" spans="1:7" x14ac:dyDescent="0.2">
      <c r="A14" s="324" t="s">
        <v>344</v>
      </c>
      <c r="B14" s="520" t="s">
        <v>345</v>
      </c>
      <c r="C14" s="520"/>
      <c r="D14" s="324" t="s">
        <v>346</v>
      </c>
      <c r="E14" s="325">
        <v>11101</v>
      </c>
      <c r="F14" s="379"/>
      <c r="G14" s="379"/>
    </row>
    <row r="15" spans="1:7" x14ac:dyDescent="0.2">
      <c r="A15" s="324" t="s">
        <v>347</v>
      </c>
      <c r="B15" s="520" t="s">
        <v>348</v>
      </c>
      <c r="C15" s="520"/>
      <c r="D15" s="325">
        <v>704</v>
      </c>
      <c r="E15" s="325">
        <v>11102</v>
      </c>
      <c r="F15" s="378">
        <f>Rezultati!E9+Rezultati!E10</f>
        <v>432255312</v>
      </c>
      <c r="G15" s="378">
        <f>Rezultati!G9+Rezultati!G10</f>
        <v>419386489.05999899</v>
      </c>
    </row>
    <row r="16" spans="1:7" x14ac:dyDescent="0.2">
      <c r="A16" s="324" t="s">
        <v>349</v>
      </c>
      <c r="B16" s="520" t="s">
        <v>350</v>
      </c>
      <c r="C16" s="520"/>
      <c r="D16" s="326">
        <v>705</v>
      </c>
      <c r="E16" s="325">
        <v>11103</v>
      </c>
      <c r="F16" s="379"/>
      <c r="G16" s="379"/>
    </row>
    <row r="17" spans="1:7" x14ac:dyDescent="0.2">
      <c r="A17" s="323">
        <v>2</v>
      </c>
      <c r="B17" s="519" t="s">
        <v>351</v>
      </c>
      <c r="C17" s="519"/>
      <c r="D17" s="323">
        <v>708</v>
      </c>
      <c r="E17" s="325">
        <v>11104</v>
      </c>
      <c r="F17" s="379"/>
      <c r="G17" s="379"/>
    </row>
    <row r="18" spans="1:7" x14ac:dyDescent="0.2">
      <c r="A18" s="324" t="s">
        <v>344</v>
      </c>
      <c r="B18" s="520" t="s">
        <v>352</v>
      </c>
      <c r="C18" s="520"/>
      <c r="D18" s="325">
        <v>7081</v>
      </c>
      <c r="E18" s="325">
        <v>111041</v>
      </c>
      <c r="F18" s="379"/>
      <c r="G18" s="379"/>
    </row>
    <row r="19" spans="1:7" x14ac:dyDescent="0.2">
      <c r="A19" s="324" t="s">
        <v>347</v>
      </c>
      <c r="B19" s="520" t="s">
        <v>353</v>
      </c>
      <c r="C19" s="520"/>
      <c r="D19" s="325">
        <v>7082</v>
      </c>
      <c r="E19" s="325">
        <v>111042</v>
      </c>
      <c r="F19" s="379"/>
      <c r="G19" s="379"/>
    </row>
    <row r="20" spans="1:7" x14ac:dyDescent="0.2">
      <c r="A20" s="327" t="s">
        <v>349</v>
      </c>
      <c r="B20" s="521" t="s">
        <v>354</v>
      </c>
      <c r="C20" s="521"/>
      <c r="D20" s="328">
        <v>7083</v>
      </c>
      <c r="E20" s="328">
        <v>111043</v>
      </c>
      <c r="F20" s="380"/>
      <c r="G20" s="380"/>
    </row>
    <row r="21" spans="1:7" x14ac:dyDescent="0.2">
      <c r="A21" s="330">
        <v>3</v>
      </c>
      <c r="B21" s="331" t="s">
        <v>355</v>
      </c>
      <c r="C21" s="165"/>
      <c r="D21" s="164"/>
      <c r="E21" s="164"/>
      <c r="F21" s="380"/>
      <c r="G21" s="380"/>
    </row>
    <row r="22" spans="1:7" x14ac:dyDescent="0.2">
      <c r="A22" s="332"/>
      <c r="B22" s="333" t="s">
        <v>356</v>
      </c>
      <c r="C22" s="188"/>
      <c r="D22" s="334">
        <v>71</v>
      </c>
      <c r="E22" s="335">
        <v>11201</v>
      </c>
      <c r="F22" s="381"/>
      <c r="G22" s="381"/>
    </row>
    <row r="23" spans="1:7" x14ac:dyDescent="0.2">
      <c r="B23" s="520" t="s">
        <v>357</v>
      </c>
      <c r="C23" s="520"/>
      <c r="D23" s="206"/>
      <c r="E23" s="325">
        <v>112011</v>
      </c>
      <c r="F23" s="379"/>
      <c r="G23" s="379"/>
    </row>
    <row r="24" spans="1:7" x14ac:dyDescent="0.2">
      <c r="B24" s="520" t="s">
        <v>358</v>
      </c>
      <c r="C24" s="520"/>
      <c r="D24" s="206"/>
      <c r="E24" s="325">
        <v>112012</v>
      </c>
      <c r="F24" s="379"/>
      <c r="G24" s="379"/>
    </row>
    <row r="25" spans="1:7" x14ac:dyDescent="0.2">
      <c r="A25" s="330">
        <v>4</v>
      </c>
      <c r="B25" s="336" t="s">
        <v>359</v>
      </c>
      <c r="C25" s="206"/>
      <c r="D25" s="337">
        <v>72</v>
      </c>
      <c r="E25" s="323">
        <v>11300</v>
      </c>
      <c r="F25" s="379"/>
      <c r="G25" s="379"/>
    </row>
    <row r="26" spans="1:7" x14ac:dyDescent="0.2">
      <c r="A26" s="332"/>
      <c r="B26" s="338" t="s">
        <v>360</v>
      </c>
      <c r="C26" s="206"/>
      <c r="D26" s="206"/>
      <c r="E26" s="325">
        <v>11301</v>
      </c>
      <c r="F26" s="379"/>
      <c r="G26" s="379"/>
    </row>
    <row r="27" spans="1:7" x14ac:dyDescent="0.2">
      <c r="A27" s="323">
        <v>5</v>
      </c>
      <c r="B27" s="336" t="s">
        <v>361</v>
      </c>
      <c r="C27" s="206"/>
      <c r="D27" s="323">
        <v>73</v>
      </c>
      <c r="E27" s="323">
        <v>11400</v>
      </c>
      <c r="F27" s="379"/>
      <c r="G27" s="379"/>
    </row>
    <row r="28" spans="1:7" x14ac:dyDescent="0.2">
      <c r="A28" s="323">
        <v>6</v>
      </c>
      <c r="B28" s="336" t="s">
        <v>362</v>
      </c>
      <c r="C28" s="206"/>
      <c r="D28" s="323">
        <v>75</v>
      </c>
      <c r="E28" s="323">
        <v>11500</v>
      </c>
      <c r="F28" s="379"/>
      <c r="G28" s="379"/>
    </row>
    <row r="29" spans="1:7" x14ac:dyDescent="0.2">
      <c r="A29" s="323">
        <v>7</v>
      </c>
      <c r="B29" s="336" t="s">
        <v>363</v>
      </c>
      <c r="C29" s="206"/>
      <c r="D29" s="323">
        <v>77</v>
      </c>
      <c r="E29" s="323">
        <v>11600</v>
      </c>
      <c r="F29" s="379"/>
      <c r="G29" s="379"/>
    </row>
    <row r="30" spans="1:7" x14ac:dyDescent="0.2">
      <c r="A30" s="339" t="s">
        <v>364</v>
      </c>
      <c r="B30" s="336" t="s">
        <v>365</v>
      </c>
      <c r="C30" s="206"/>
      <c r="D30" s="206"/>
      <c r="E30" s="323">
        <v>11800</v>
      </c>
      <c r="F30" s="382">
        <f>F13</f>
        <v>432255312</v>
      </c>
      <c r="G30" s="382">
        <f>G13</f>
        <v>419386489.05999899</v>
      </c>
    </row>
    <row r="33" spans="1:5" x14ac:dyDescent="0.2">
      <c r="A33" s="318"/>
      <c r="E33" s="318" t="s">
        <v>314</v>
      </c>
    </row>
    <row r="34" spans="1:5" x14ac:dyDescent="0.2">
      <c r="A34" s="318"/>
      <c r="E34" s="53"/>
    </row>
  </sheetData>
  <mergeCells count="15">
    <mergeCell ref="B23:C23"/>
    <mergeCell ref="B24:C24"/>
    <mergeCell ref="A10:G10"/>
    <mergeCell ref="B12:C12"/>
    <mergeCell ref="B13:C13"/>
    <mergeCell ref="B14:C14"/>
    <mergeCell ref="B15:C15"/>
    <mergeCell ref="B16:C16"/>
    <mergeCell ref="G11:G12"/>
    <mergeCell ref="F11:F12"/>
    <mergeCell ref="C6:D6"/>
    <mergeCell ref="B17:C17"/>
    <mergeCell ref="B18:C18"/>
    <mergeCell ref="B19:C19"/>
    <mergeCell ref="B20:C20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55"/>
  <sheetViews>
    <sheetView topLeftCell="A19" workbookViewId="0">
      <selection activeCell="E49" sqref="E49"/>
    </sheetView>
  </sheetViews>
  <sheetFormatPr defaultRowHeight="12.75" x14ac:dyDescent="0.2"/>
  <cols>
    <col min="1" max="1" width="2.7109375" style="85" bestFit="1" customWidth="1"/>
    <col min="2" max="2" width="27.85546875" style="316" customWidth="1"/>
    <col min="3" max="3" width="13" style="85" customWidth="1"/>
    <col min="4" max="4" width="10.85546875" style="85" bestFit="1" customWidth="1"/>
    <col min="5" max="5" width="9.85546875" style="85" bestFit="1" customWidth="1"/>
    <col min="6" max="6" width="14" style="404" customWidth="1"/>
    <col min="7" max="7" width="13.85546875" style="85" customWidth="1"/>
    <col min="8" max="8" width="9.28515625" style="85" customWidth="1"/>
    <col min="9" max="9" width="10.28515625" style="85" bestFit="1" customWidth="1"/>
    <col min="10" max="10" width="13.7109375" style="85" customWidth="1"/>
    <col min="11" max="11" width="9.140625" style="85"/>
    <col min="12" max="12" width="11.28515625" style="85" bestFit="1" customWidth="1"/>
    <col min="13" max="16384" width="9.140625" style="85"/>
  </cols>
  <sheetData>
    <row r="2" spans="1:7" x14ac:dyDescent="0.2">
      <c r="A2" s="340" t="s">
        <v>484</v>
      </c>
      <c r="C2" s="31" t="s">
        <v>500</v>
      </c>
      <c r="D2" s="17"/>
    </row>
    <row r="3" spans="1:7" x14ac:dyDescent="0.2">
      <c r="B3" s="274" t="s">
        <v>422</v>
      </c>
      <c r="C3" s="353" t="s">
        <v>490</v>
      </c>
      <c r="D3" s="353"/>
    </row>
    <row r="4" spans="1:7" x14ac:dyDescent="0.2">
      <c r="E4" s="318" t="s">
        <v>366</v>
      </c>
      <c r="F4" s="352"/>
      <c r="G4" s="319" t="s">
        <v>476</v>
      </c>
    </row>
    <row r="5" spans="1:7" x14ac:dyDescent="0.2">
      <c r="A5" s="329"/>
      <c r="B5" s="357" t="s">
        <v>367</v>
      </c>
      <c r="C5" s="358"/>
      <c r="D5" s="320" t="s">
        <v>338</v>
      </c>
      <c r="E5" s="320" t="s">
        <v>339</v>
      </c>
      <c r="F5" s="405" t="s">
        <v>519</v>
      </c>
      <c r="G5" s="387" t="s">
        <v>504</v>
      </c>
    </row>
    <row r="6" spans="1:7" x14ac:dyDescent="0.2">
      <c r="A6" s="332"/>
      <c r="B6" s="359"/>
      <c r="C6" s="360"/>
      <c r="D6" s="322" t="s">
        <v>341</v>
      </c>
      <c r="E6" s="322" t="s">
        <v>342</v>
      </c>
      <c r="F6" s="406"/>
      <c r="G6" s="356"/>
    </row>
    <row r="7" spans="1:7" ht="15" x14ac:dyDescent="0.25">
      <c r="A7" s="323">
        <v>1</v>
      </c>
      <c r="B7" s="361" t="s">
        <v>368</v>
      </c>
      <c r="C7" s="362"/>
      <c r="D7" s="323">
        <v>60</v>
      </c>
      <c r="E7" s="323">
        <v>12100</v>
      </c>
      <c r="F7" s="350">
        <f>F9</f>
        <v>237509708</v>
      </c>
      <c r="G7" s="342">
        <f>G9</f>
        <v>341769575.34589946</v>
      </c>
    </row>
    <row r="8" spans="1:7" ht="15" x14ac:dyDescent="0.25">
      <c r="A8" s="324" t="s">
        <v>344</v>
      </c>
      <c r="B8" s="343" t="s">
        <v>369</v>
      </c>
      <c r="C8" s="206"/>
      <c r="D8" s="324" t="s">
        <v>370</v>
      </c>
      <c r="E8" s="325">
        <v>12101</v>
      </c>
      <c r="F8" s="407"/>
      <c r="G8" s="342"/>
    </row>
    <row r="9" spans="1:7" ht="15" x14ac:dyDescent="0.25">
      <c r="A9" s="324" t="s">
        <v>347</v>
      </c>
      <c r="B9" s="363" t="s">
        <v>371</v>
      </c>
      <c r="C9" s="364"/>
      <c r="D9" s="206"/>
      <c r="E9" s="325">
        <v>12102</v>
      </c>
      <c r="F9" s="407">
        <f>Rezultati!E12</f>
        <v>237509708</v>
      </c>
      <c r="G9" s="342">
        <f>Rezultati!G12</f>
        <v>341769575.34589946</v>
      </c>
    </row>
    <row r="10" spans="1:7" ht="15" x14ac:dyDescent="0.25">
      <c r="A10" s="324" t="s">
        <v>349</v>
      </c>
      <c r="B10" s="363" t="s">
        <v>372</v>
      </c>
      <c r="C10" s="364"/>
      <c r="D10" s="324" t="s">
        <v>373</v>
      </c>
      <c r="E10" s="325">
        <v>12103</v>
      </c>
      <c r="F10" s="407"/>
      <c r="G10" s="342"/>
    </row>
    <row r="11" spans="1:7" ht="15" x14ac:dyDescent="0.25">
      <c r="A11" s="324" t="s">
        <v>374</v>
      </c>
      <c r="B11" s="363" t="s">
        <v>375</v>
      </c>
      <c r="C11" s="364"/>
      <c r="D11" s="206"/>
      <c r="E11" s="325">
        <v>12104</v>
      </c>
      <c r="F11" s="407"/>
      <c r="G11" s="342"/>
    </row>
    <row r="12" spans="1:7" ht="15" x14ac:dyDescent="0.25">
      <c r="A12" s="324" t="s">
        <v>376</v>
      </c>
      <c r="B12" s="363" t="s">
        <v>377</v>
      </c>
      <c r="C12" s="364"/>
      <c r="D12" s="324" t="s">
        <v>378</v>
      </c>
      <c r="E12" s="325">
        <v>12105</v>
      </c>
      <c r="F12" s="407"/>
      <c r="G12" s="342"/>
    </row>
    <row r="13" spans="1:7" s="314" customFormat="1" ht="15" x14ac:dyDescent="0.25">
      <c r="A13" s="398">
        <v>2</v>
      </c>
      <c r="B13" s="399" t="s">
        <v>379</v>
      </c>
      <c r="C13" s="400"/>
      <c r="D13" s="398">
        <v>64</v>
      </c>
      <c r="E13" s="398">
        <v>12200</v>
      </c>
      <c r="F13" s="350">
        <f>F14+F15</f>
        <v>17779685</v>
      </c>
      <c r="G13" s="401">
        <f>G14+G15</f>
        <v>12597644</v>
      </c>
    </row>
    <row r="14" spans="1:7" ht="15" x14ac:dyDescent="0.25">
      <c r="A14" s="324" t="s">
        <v>380</v>
      </c>
      <c r="B14" s="363" t="s">
        <v>106</v>
      </c>
      <c r="C14" s="364"/>
      <c r="D14" s="325">
        <v>641</v>
      </c>
      <c r="E14" s="325">
        <v>12201</v>
      </c>
      <c r="F14" s="407">
        <f>Rezultati!E14</f>
        <v>15222183</v>
      </c>
      <c r="G14" s="342">
        <f>Rezultati!G14</f>
        <v>10767652</v>
      </c>
    </row>
    <row r="15" spans="1:7" ht="15" x14ac:dyDescent="0.25">
      <c r="A15" s="324" t="s">
        <v>381</v>
      </c>
      <c r="B15" s="343" t="s">
        <v>382</v>
      </c>
      <c r="C15" s="206"/>
      <c r="D15" s="325">
        <v>644</v>
      </c>
      <c r="E15" s="325">
        <v>12202</v>
      </c>
      <c r="F15" s="407">
        <f>Rezultati!E15</f>
        <v>2557502</v>
      </c>
      <c r="G15" s="342">
        <f>Rezultati!G15</f>
        <v>1829992</v>
      </c>
    </row>
    <row r="16" spans="1:7" s="314" customFormat="1" ht="14.25" customHeight="1" x14ac:dyDescent="0.25">
      <c r="A16" s="398">
        <v>3</v>
      </c>
      <c r="B16" s="399" t="s">
        <v>383</v>
      </c>
      <c r="C16" s="400"/>
      <c r="D16" s="398">
        <v>68</v>
      </c>
      <c r="E16" s="398">
        <v>12300</v>
      </c>
      <c r="F16" s="350">
        <f>Rezultati!E16</f>
        <v>2318467</v>
      </c>
      <c r="G16" s="401">
        <f>Rezultati!G16</f>
        <v>2711880</v>
      </c>
    </row>
    <row r="17" spans="1:7" s="314" customFormat="1" x14ac:dyDescent="0.2">
      <c r="A17" s="398">
        <v>4</v>
      </c>
      <c r="B17" s="402" t="s">
        <v>384</v>
      </c>
      <c r="C17" s="403"/>
      <c r="D17" s="398">
        <v>61</v>
      </c>
      <c r="E17" s="398">
        <v>12400</v>
      </c>
      <c r="F17" s="350">
        <f>+F19+F20+F21+F22+F23+F24+F25+F26+F27+F28+F29+F32</f>
        <v>107944667</v>
      </c>
      <c r="G17" s="350">
        <f>+G20+G21+G22+G23+G24+G25+G26+G27+G28+G29+G30+G31+G32</f>
        <v>26775635.160000004</v>
      </c>
    </row>
    <row r="18" spans="1:7" ht="15" x14ac:dyDescent="0.25">
      <c r="A18" s="324" t="s">
        <v>344</v>
      </c>
      <c r="B18" s="363" t="s">
        <v>385</v>
      </c>
      <c r="C18" s="364"/>
      <c r="D18" s="206"/>
      <c r="E18" s="325">
        <v>12401</v>
      </c>
      <c r="F18" s="407">
        <v>0</v>
      </c>
      <c r="G18" s="342">
        <v>0</v>
      </c>
    </row>
    <row r="19" spans="1:7" ht="15" x14ac:dyDescent="0.25">
      <c r="A19" s="324" t="s">
        <v>347</v>
      </c>
      <c r="B19" s="363" t="s">
        <v>386</v>
      </c>
      <c r="C19" s="364"/>
      <c r="D19" s="325">
        <v>611</v>
      </c>
      <c r="E19" s="325">
        <v>12402</v>
      </c>
      <c r="F19" s="407">
        <v>603677</v>
      </c>
      <c r="G19" s="342"/>
    </row>
    <row r="20" spans="1:7" x14ac:dyDescent="0.2">
      <c r="A20" s="324" t="s">
        <v>349</v>
      </c>
      <c r="B20" s="363" t="s">
        <v>387</v>
      </c>
      <c r="C20" s="364"/>
      <c r="D20" s="325">
        <v>613</v>
      </c>
      <c r="E20" s="325">
        <v>12403</v>
      </c>
      <c r="F20" s="407">
        <v>2612007</v>
      </c>
      <c r="G20" s="407">
        <v>1913840</v>
      </c>
    </row>
    <row r="21" spans="1:7" x14ac:dyDescent="0.2">
      <c r="A21" s="324" t="s">
        <v>374</v>
      </c>
      <c r="B21" s="363" t="s">
        <v>388</v>
      </c>
      <c r="C21" s="364"/>
      <c r="D21" s="325">
        <v>615</v>
      </c>
      <c r="E21" s="325">
        <v>12404</v>
      </c>
      <c r="F21" s="422">
        <v>6649517</v>
      </c>
      <c r="G21" s="407">
        <v>2664486.7999999998</v>
      </c>
    </row>
    <row r="22" spans="1:7" x14ac:dyDescent="0.2">
      <c r="A22" s="324" t="s">
        <v>376</v>
      </c>
      <c r="B22" s="363" t="s">
        <v>389</v>
      </c>
      <c r="C22" s="364"/>
      <c r="D22" s="325">
        <v>616</v>
      </c>
      <c r="E22" s="325">
        <v>12405</v>
      </c>
      <c r="F22" s="407">
        <v>485900</v>
      </c>
      <c r="G22" s="407">
        <v>189014</v>
      </c>
    </row>
    <row r="23" spans="1:7" x14ac:dyDescent="0.2">
      <c r="A23" s="324" t="s">
        <v>390</v>
      </c>
      <c r="B23" s="363" t="s">
        <v>391</v>
      </c>
      <c r="C23" s="364"/>
      <c r="D23" s="325">
        <v>617</v>
      </c>
      <c r="E23" s="325">
        <v>12406</v>
      </c>
      <c r="F23" s="407"/>
      <c r="G23" s="407"/>
    </row>
    <row r="24" spans="1:7" x14ac:dyDescent="0.2">
      <c r="A24" s="324" t="s">
        <v>392</v>
      </c>
      <c r="B24" s="363" t="s">
        <v>393</v>
      </c>
      <c r="C24" s="364"/>
      <c r="D24" s="325">
        <v>618</v>
      </c>
      <c r="E24" s="325">
        <v>12407</v>
      </c>
      <c r="F24" s="407">
        <v>1916859</v>
      </c>
      <c r="G24" s="407">
        <f>1238020+910000+1946318+377974</f>
        <v>4472312</v>
      </c>
    </row>
    <row r="25" spans="1:7" x14ac:dyDescent="0.2">
      <c r="A25" s="324" t="s">
        <v>394</v>
      </c>
      <c r="B25" s="343" t="s">
        <v>395</v>
      </c>
      <c r="C25" s="206"/>
      <c r="D25" s="325">
        <v>623</v>
      </c>
      <c r="E25" s="325">
        <v>12408</v>
      </c>
      <c r="F25" s="407"/>
      <c r="G25" s="407"/>
    </row>
    <row r="26" spans="1:7" x14ac:dyDescent="0.2">
      <c r="A26" s="324" t="s">
        <v>396</v>
      </c>
      <c r="B26" s="363" t="s">
        <v>397</v>
      </c>
      <c r="C26" s="364"/>
      <c r="D26" s="325">
        <v>624</v>
      </c>
      <c r="E26" s="325">
        <v>12409</v>
      </c>
      <c r="F26" s="407">
        <v>18000</v>
      </c>
      <c r="G26" s="407"/>
    </row>
    <row r="27" spans="1:7" x14ac:dyDescent="0.2">
      <c r="A27" s="324" t="s">
        <v>398</v>
      </c>
      <c r="B27" s="363" t="s">
        <v>399</v>
      </c>
      <c r="C27" s="364"/>
      <c r="D27" s="325">
        <v>625</v>
      </c>
      <c r="E27" s="325">
        <v>12410</v>
      </c>
      <c r="F27" s="407"/>
      <c r="G27" s="407">
        <v>4032000</v>
      </c>
    </row>
    <row r="28" spans="1:7" x14ac:dyDescent="0.2">
      <c r="A28" s="324" t="s">
        <v>400</v>
      </c>
      <c r="B28" s="363" t="s">
        <v>401</v>
      </c>
      <c r="C28" s="364"/>
      <c r="D28" s="325">
        <v>626</v>
      </c>
      <c r="E28" s="325">
        <v>12411</v>
      </c>
      <c r="F28" s="407">
        <v>290090</v>
      </c>
      <c r="G28" s="407">
        <v>198184.76</v>
      </c>
    </row>
    <row r="29" spans="1:7" x14ac:dyDescent="0.2">
      <c r="A29" s="324" t="s">
        <v>402</v>
      </c>
      <c r="B29" s="363" t="s">
        <v>403</v>
      </c>
      <c r="C29" s="364"/>
      <c r="D29" s="325">
        <v>627</v>
      </c>
      <c r="E29" s="325">
        <v>12412</v>
      </c>
      <c r="F29" s="407">
        <f>F30+F31</f>
        <v>94377064</v>
      </c>
      <c r="G29" s="407"/>
    </row>
    <row r="30" spans="1:7" x14ac:dyDescent="0.2">
      <c r="A30" s="206"/>
      <c r="B30" s="365" t="s">
        <v>404</v>
      </c>
      <c r="C30" s="366"/>
      <c r="D30" s="325">
        <v>6271</v>
      </c>
      <c r="E30" s="325">
        <v>124121</v>
      </c>
      <c r="F30" s="407">
        <v>90906550</v>
      </c>
      <c r="G30" s="407"/>
    </row>
    <row r="31" spans="1:7" x14ac:dyDescent="0.2">
      <c r="A31" s="206"/>
      <c r="B31" s="365" t="s">
        <v>405</v>
      </c>
      <c r="C31" s="366"/>
      <c r="D31" s="325">
        <v>6272</v>
      </c>
      <c r="E31" s="325">
        <v>124122</v>
      </c>
      <c r="F31" s="407">
        <v>3470514</v>
      </c>
      <c r="G31" s="407">
        <v>12408805</v>
      </c>
    </row>
    <row r="32" spans="1:7" x14ac:dyDescent="0.2">
      <c r="A32" s="324" t="s">
        <v>406</v>
      </c>
      <c r="B32" s="363" t="s">
        <v>407</v>
      </c>
      <c r="C32" s="364"/>
      <c r="D32" s="325">
        <v>628</v>
      </c>
      <c r="E32" s="325">
        <v>12413</v>
      </c>
      <c r="F32" s="407">
        <v>991553</v>
      </c>
      <c r="G32" s="407">
        <v>896992.6</v>
      </c>
    </row>
    <row r="33" spans="1:12" s="314" customFormat="1" x14ac:dyDescent="0.2">
      <c r="A33" s="398">
        <v>5</v>
      </c>
      <c r="B33" s="399" t="s">
        <v>408</v>
      </c>
      <c r="C33" s="400"/>
      <c r="D33" s="398">
        <v>63</v>
      </c>
      <c r="E33" s="398">
        <v>12500</v>
      </c>
      <c r="F33" s="350">
        <f>F36+F34+F35+F37+F38</f>
        <v>42706461</v>
      </c>
      <c r="G33" s="350">
        <f>G36+G34+G35+G37+G38</f>
        <v>13302538.99</v>
      </c>
    </row>
    <row r="34" spans="1:12" ht="15" x14ac:dyDescent="0.25">
      <c r="A34" s="324" t="s">
        <v>344</v>
      </c>
      <c r="B34" s="363" t="s">
        <v>409</v>
      </c>
      <c r="C34" s="364"/>
      <c r="D34" s="325">
        <v>632</v>
      </c>
      <c r="E34" s="325">
        <v>12501</v>
      </c>
      <c r="F34" s="407">
        <v>39546469</v>
      </c>
      <c r="G34" s="341"/>
    </row>
    <row r="35" spans="1:12" ht="15" x14ac:dyDescent="0.25">
      <c r="A35" s="324" t="s">
        <v>347</v>
      </c>
      <c r="B35" s="363" t="s">
        <v>410</v>
      </c>
      <c r="C35" s="364"/>
      <c r="D35" s="325">
        <v>633</v>
      </c>
      <c r="E35" s="325">
        <v>12502</v>
      </c>
      <c r="F35" s="407"/>
      <c r="G35" s="341"/>
    </row>
    <row r="36" spans="1:12" x14ac:dyDescent="0.2">
      <c r="A36" s="324" t="s">
        <v>349</v>
      </c>
      <c r="B36" s="363" t="s">
        <v>411</v>
      </c>
      <c r="C36" s="364"/>
      <c r="D36" s="325">
        <v>634</v>
      </c>
      <c r="E36" s="325">
        <v>12503</v>
      </c>
      <c r="F36" s="407">
        <v>510300</v>
      </c>
      <c r="G36" s="407">
        <v>120049.99</v>
      </c>
    </row>
    <row r="37" spans="1:12" x14ac:dyDescent="0.2">
      <c r="A37" s="324" t="s">
        <v>374</v>
      </c>
      <c r="B37" s="363" t="s">
        <v>503</v>
      </c>
      <c r="C37" s="364"/>
      <c r="D37" s="324" t="s">
        <v>412</v>
      </c>
      <c r="E37" s="325">
        <v>12504</v>
      </c>
      <c r="F37" s="407">
        <v>526198</v>
      </c>
      <c r="G37" s="407">
        <v>7870719</v>
      </c>
      <c r="L37" s="312"/>
    </row>
    <row r="38" spans="1:12" x14ac:dyDescent="0.2">
      <c r="A38" s="324" t="s">
        <v>376</v>
      </c>
      <c r="B38" s="363" t="s">
        <v>557</v>
      </c>
      <c r="C38" s="364"/>
      <c r="D38" s="324" t="s">
        <v>558</v>
      </c>
      <c r="E38" s="325"/>
      <c r="F38" s="407">
        <v>2123494</v>
      </c>
      <c r="G38" s="407">
        <v>5311770</v>
      </c>
      <c r="L38" s="312"/>
    </row>
    <row r="39" spans="1:12" x14ac:dyDescent="0.2">
      <c r="A39" s="339" t="s">
        <v>413</v>
      </c>
      <c r="B39" s="361" t="s">
        <v>414</v>
      </c>
      <c r="C39" s="362"/>
      <c r="D39" s="206"/>
      <c r="E39" s="325">
        <v>12600</v>
      </c>
      <c r="F39" s="421">
        <f>F13+F7+F17+F33+F16</f>
        <v>408258988</v>
      </c>
      <c r="G39" s="421">
        <f>G13+G7+G17+G33+G16</f>
        <v>397157273.4958995</v>
      </c>
      <c r="J39" s="312"/>
    </row>
    <row r="40" spans="1:12" x14ac:dyDescent="0.2">
      <c r="B40" s="340" t="s">
        <v>415</v>
      </c>
      <c r="F40" s="350" t="s">
        <v>541</v>
      </c>
      <c r="G40" s="350" t="s">
        <v>519</v>
      </c>
    </row>
    <row r="41" spans="1:12" x14ac:dyDescent="0.2">
      <c r="A41" s="323">
        <v>1</v>
      </c>
      <c r="B41" s="361" t="s">
        <v>416</v>
      </c>
      <c r="C41" s="362"/>
      <c r="D41" s="206"/>
      <c r="E41" s="323">
        <v>14000</v>
      </c>
      <c r="F41" s="350">
        <f>industria!E53</f>
        <v>30</v>
      </c>
      <c r="G41" s="350">
        <v>26</v>
      </c>
    </row>
    <row r="42" spans="1:12" x14ac:dyDescent="0.2">
      <c r="A42" s="323">
        <v>2</v>
      </c>
      <c r="B42" s="361" t="s">
        <v>417</v>
      </c>
      <c r="C42" s="362"/>
      <c r="D42" s="206"/>
      <c r="E42" s="323">
        <v>15000</v>
      </c>
      <c r="F42" s="407">
        <f>F43-F45</f>
        <v>0</v>
      </c>
      <c r="G42" s="407">
        <f>G43-G45</f>
        <v>10921257</v>
      </c>
    </row>
    <row r="43" spans="1:12" x14ac:dyDescent="0.2">
      <c r="A43" s="324" t="s">
        <v>344</v>
      </c>
      <c r="B43" s="363" t="s">
        <v>418</v>
      </c>
      <c r="C43" s="364"/>
      <c r="D43" s="206"/>
      <c r="E43" s="325">
        <v>15001</v>
      </c>
      <c r="F43" s="407">
        <f>F44</f>
        <v>0</v>
      </c>
      <c r="G43" s="407">
        <f>G44</f>
        <v>10921257</v>
      </c>
    </row>
    <row r="44" spans="1:12" x14ac:dyDescent="0.2">
      <c r="A44" s="206"/>
      <c r="B44" s="365" t="s">
        <v>419</v>
      </c>
      <c r="C44" s="366"/>
      <c r="D44" s="206"/>
      <c r="E44" s="325">
        <v>150011</v>
      </c>
      <c r="F44" s="407"/>
      <c r="G44" s="344">
        <v>10921257</v>
      </c>
    </row>
    <row r="45" spans="1:12" x14ac:dyDescent="0.2">
      <c r="A45" s="324" t="s">
        <v>347</v>
      </c>
      <c r="B45" s="363" t="s">
        <v>420</v>
      </c>
      <c r="C45" s="364"/>
      <c r="D45" s="206"/>
      <c r="E45" s="325">
        <v>15002</v>
      </c>
      <c r="F45" s="407"/>
      <c r="G45" s="206"/>
    </row>
    <row r="46" spans="1:12" x14ac:dyDescent="0.2">
      <c r="A46" s="206"/>
      <c r="B46" s="365" t="s">
        <v>421</v>
      </c>
      <c r="C46" s="366"/>
      <c r="D46" s="206"/>
      <c r="E46" s="325">
        <v>150021</v>
      </c>
      <c r="F46" s="408"/>
      <c r="G46" s="206"/>
    </row>
    <row r="47" spans="1:12" x14ac:dyDescent="0.2">
      <c r="F47" s="352"/>
    </row>
    <row r="48" spans="1:12" x14ac:dyDescent="0.2">
      <c r="E48" s="318" t="s">
        <v>314</v>
      </c>
      <c r="F48" s="303"/>
    </row>
    <row r="49" spans="5:9" x14ac:dyDescent="0.2">
      <c r="E49" s="53" t="s">
        <v>560</v>
      </c>
    </row>
    <row r="55" spans="5:9" x14ac:dyDescent="0.2">
      <c r="I55" s="312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E56"/>
  <sheetViews>
    <sheetView topLeftCell="A19" workbookViewId="0">
      <selection activeCell="I28" sqref="I28"/>
    </sheetView>
  </sheetViews>
  <sheetFormatPr defaultRowHeight="12.75" x14ac:dyDescent="0.2"/>
  <cols>
    <col min="1" max="1" width="5.85546875" style="85" customWidth="1"/>
    <col min="2" max="2" width="4" style="85" customWidth="1"/>
    <col min="3" max="3" width="11.140625" style="316" customWidth="1"/>
    <col min="4" max="4" width="29.140625" style="85" bestFit="1" customWidth="1"/>
    <col min="5" max="5" width="20.5703125" style="349" customWidth="1"/>
    <col min="6" max="16384" width="9.140625" style="85"/>
  </cols>
  <sheetData>
    <row r="1" spans="2:5" ht="12.75" customHeight="1" x14ac:dyDescent="0.2">
      <c r="C1" s="340" t="s">
        <v>422</v>
      </c>
      <c r="D1" s="431" t="s">
        <v>490</v>
      </c>
      <c r="E1" s="431"/>
    </row>
    <row r="2" spans="2:5" ht="14.25" customHeight="1" x14ac:dyDescent="0.2">
      <c r="C2" s="340" t="s">
        <v>423</v>
      </c>
      <c r="D2" s="240" t="s">
        <v>500</v>
      </c>
      <c r="E2" s="348"/>
    </row>
    <row r="3" spans="2:5" ht="9" customHeight="1" x14ac:dyDescent="0.2"/>
    <row r="4" spans="2:5" x14ac:dyDescent="0.2">
      <c r="B4" s="206"/>
      <c r="C4" s="208"/>
      <c r="D4" s="336" t="s">
        <v>424</v>
      </c>
      <c r="E4" s="350" t="s">
        <v>425</v>
      </c>
    </row>
    <row r="5" spans="2:5" x14ac:dyDescent="0.2">
      <c r="B5" s="325">
        <v>1</v>
      </c>
      <c r="C5" s="336" t="s">
        <v>426</v>
      </c>
      <c r="D5" s="324" t="s">
        <v>427</v>
      </c>
      <c r="E5" s="275"/>
    </row>
    <row r="6" spans="2:5" x14ac:dyDescent="0.2">
      <c r="B6" s="325">
        <v>2</v>
      </c>
      <c r="C6" s="336" t="s">
        <v>426</v>
      </c>
      <c r="D6" s="345" t="s">
        <v>428</v>
      </c>
      <c r="E6" s="275">
        <f>Rezultati!E9</f>
        <v>432255312</v>
      </c>
    </row>
    <row r="7" spans="2:5" x14ac:dyDescent="0.2">
      <c r="B7" s="325">
        <v>3</v>
      </c>
      <c r="C7" s="336" t="s">
        <v>426</v>
      </c>
      <c r="D7" s="345" t="s">
        <v>429</v>
      </c>
      <c r="E7" s="275"/>
    </row>
    <row r="8" spans="2:5" x14ac:dyDescent="0.2">
      <c r="B8" s="325">
        <v>4</v>
      </c>
      <c r="C8" s="336" t="s">
        <v>426</v>
      </c>
      <c r="D8" s="324" t="s">
        <v>430</v>
      </c>
      <c r="E8" s="275"/>
    </row>
    <row r="9" spans="2:5" x14ac:dyDescent="0.2">
      <c r="B9" s="325">
        <v>5</v>
      </c>
      <c r="C9" s="336" t="s">
        <v>426</v>
      </c>
      <c r="D9" s="345" t="s">
        <v>431</v>
      </c>
      <c r="E9" s="275"/>
    </row>
    <row r="10" spans="2:5" x14ac:dyDescent="0.2">
      <c r="B10" s="325">
        <v>6</v>
      </c>
      <c r="C10" s="336" t="s">
        <v>426</v>
      </c>
      <c r="D10" s="324" t="s">
        <v>432</v>
      </c>
      <c r="E10" s="275"/>
    </row>
    <row r="11" spans="2:5" x14ac:dyDescent="0.2">
      <c r="B11" s="325">
        <v>7</v>
      </c>
      <c r="C11" s="336" t="s">
        <v>426</v>
      </c>
      <c r="D11" s="324" t="s">
        <v>433</v>
      </c>
      <c r="E11" s="275"/>
    </row>
    <row r="12" spans="2:5" x14ac:dyDescent="0.2">
      <c r="B12" s="325">
        <v>8</v>
      </c>
      <c r="C12" s="336" t="s">
        <v>426</v>
      </c>
      <c r="D12" s="324" t="s">
        <v>434</v>
      </c>
      <c r="E12" s="275"/>
    </row>
    <row r="13" spans="2:5" x14ac:dyDescent="0.2">
      <c r="B13" s="339" t="s">
        <v>24</v>
      </c>
      <c r="C13" s="208"/>
      <c r="D13" s="339" t="s">
        <v>435</v>
      </c>
      <c r="E13" s="275"/>
    </row>
    <row r="14" spans="2:5" x14ac:dyDescent="0.2">
      <c r="B14" s="325">
        <v>9</v>
      </c>
      <c r="C14" s="336" t="s">
        <v>436</v>
      </c>
      <c r="D14" s="324" t="s">
        <v>437</v>
      </c>
      <c r="E14" s="275"/>
    </row>
    <row r="15" spans="2:5" x14ac:dyDescent="0.2">
      <c r="B15" s="325">
        <v>10</v>
      </c>
      <c r="C15" s="336" t="s">
        <v>436</v>
      </c>
      <c r="D15" s="324" t="s">
        <v>438</v>
      </c>
      <c r="E15" s="275"/>
    </row>
    <row r="16" spans="2:5" x14ac:dyDescent="0.2">
      <c r="B16" s="325">
        <v>11</v>
      </c>
      <c r="C16" s="336" t="s">
        <v>436</v>
      </c>
      <c r="D16" s="324" t="s">
        <v>439</v>
      </c>
      <c r="E16" s="275"/>
    </row>
    <row r="17" spans="2:5" x14ac:dyDescent="0.2">
      <c r="B17" s="339" t="s">
        <v>48</v>
      </c>
      <c r="C17" s="208"/>
      <c r="D17" s="339" t="s">
        <v>440</v>
      </c>
      <c r="E17" s="275"/>
    </row>
    <row r="18" spans="2:5" x14ac:dyDescent="0.2">
      <c r="B18" s="325">
        <v>12</v>
      </c>
      <c r="C18" s="336" t="s">
        <v>441</v>
      </c>
      <c r="D18" s="324" t="s">
        <v>442</v>
      </c>
      <c r="E18" s="275"/>
    </row>
    <row r="19" spans="2:5" x14ac:dyDescent="0.2">
      <c r="B19" s="325">
        <v>13</v>
      </c>
      <c r="C19" s="336" t="s">
        <v>441</v>
      </c>
      <c r="D19" s="339" t="s">
        <v>443</v>
      </c>
      <c r="E19" s="275"/>
    </row>
    <row r="20" spans="2:5" x14ac:dyDescent="0.2">
      <c r="B20" s="325">
        <v>14</v>
      </c>
      <c r="C20" s="336" t="s">
        <v>441</v>
      </c>
      <c r="D20" s="324" t="s">
        <v>444</v>
      </c>
      <c r="E20" s="275"/>
    </row>
    <row r="21" spans="2:5" x14ac:dyDescent="0.2">
      <c r="B21" s="325">
        <v>15</v>
      </c>
      <c r="C21" s="336" t="s">
        <v>441</v>
      </c>
      <c r="D21" s="346" t="s">
        <v>445</v>
      </c>
      <c r="E21" s="275"/>
    </row>
    <row r="22" spans="2:5" x14ac:dyDescent="0.2">
      <c r="B22" s="325">
        <v>16</v>
      </c>
      <c r="C22" s="336" t="s">
        <v>441</v>
      </c>
      <c r="D22" s="324" t="s">
        <v>446</v>
      </c>
      <c r="E22" s="275"/>
    </row>
    <row r="23" spans="2:5" x14ac:dyDescent="0.2">
      <c r="B23" s="325">
        <v>17</v>
      </c>
      <c r="C23" s="336" t="s">
        <v>441</v>
      </c>
      <c r="D23" s="324" t="s">
        <v>447</v>
      </c>
      <c r="E23" s="275"/>
    </row>
    <row r="24" spans="2:5" x14ac:dyDescent="0.2">
      <c r="B24" s="325">
        <v>18</v>
      </c>
      <c r="C24" s="336" t="s">
        <v>441</v>
      </c>
      <c r="D24" s="345" t="s">
        <v>448</v>
      </c>
      <c r="E24" s="275"/>
    </row>
    <row r="25" spans="2:5" x14ac:dyDescent="0.2">
      <c r="B25" s="325">
        <v>19</v>
      </c>
      <c r="C25" s="336" t="s">
        <v>441</v>
      </c>
      <c r="D25" s="324" t="s">
        <v>449</v>
      </c>
      <c r="E25" s="275"/>
    </row>
    <row r="26" spans="2:5" x14ac:dyDescent="0.2">
      <c r="B26" s="339" t="s">
        <v>86</v>
      </c>
      <c r="C26" s="208"/>
      <c r="D26" s="339" t="s">
        <v>450</v>
      </c>
      <c r="E26" s="275"/>
    </row>
    <row r="27" spans="2:5" x14ac:dyDescent="0.2">
      <c r="B27" s="325">
        <v>20</v>
      </c>
      <c r="C27" s="336" t="s">
        <v>451</v>
      </c>
      <c r="D27" s="324" t="s">
        <v>452</v>
      </c>
      <c r="E27" s="275"/>
    </row>
    <row r="28" spans="2:5" x14ac:dyDescent="0.2">
      <c r="B28" s="325">
        <v>21</v>
      </c>
      <c r="C28" s="336" t="s">
        <v>451</v>
      </c>
      <c r="D28" s="324" t="s">
        <v>453</v>
      </c>
      <c r="E28" s="275"/>
    </row>
    <row r="29" spans="2:5" x14ac:dyDescent="0.2">
      <c r="B29" s="325">
        <v>22</v>
      </c>
      <c r="C29" s="336" t="s">
        <v>451</v>
      </c>
      <c r="D29" s="324" t="s">
        <v>454</v>
      </c>
      <c r="E29" s="275"/>
    </row>
    <row r="30" spans="2:5" x14ac:dyDescent="0.2">
      <c r="B30" s="325">
        <v>23</v>
      </c>
      <c r="C30" s="336" t="s">
        <v>451</v>
      </c>
      <c r="D30" s="324" t="s">
        <v>455</v>
      </c>
      <c r="E30" s="275"/>
    </row>
    <row r="31" spans="2:5" x14ac:dyDescent="0.2">
      <c r="B31" s="339" t="s">
        <v>456</v>
      </c>
      <c r="C31" s="208"/>
      <c r="D31" s="339" t="s">
        <v>457</v>
      </c>
      <c r="E31" s="275"/>
    </row>
    <row r="32" spans="2:5" x14ac:dyDescent="0.2">
      <c r="B32" s="325">
        <v>24</v>
      </c>
      <c r="C32" s="336" t="s">
        <v>458</v>
      </c>
      <c r="D32" s="346" t="s">
        <v>459</v>
      </c>
      <c r="E32" s="275"/>
    </row>
    <row r="33" spans="2:5" x14ac:dyDescent="0.2">
      <c r="B33" s="325">
        <v>25</v>
      </c>
      <c r="C33" s="336" t="s">
        <v>458</v>
      </c>
      <c r="D33" s="346" t="s">
        <v>460</v>
      </c>
      <c r="E33" s="275"/>
    </row>
    <row r="34" spans="2:5" x14ac:dyDescent="0.2">
      <c r="B34" s="325">
        <v>26</v>
      </c>
      <c r="C34" s="336" t="s">
        <v>458</v>
      </c>
      <c r="D34" s="324" t="s">
        <v>461</v>
      </c>
      <c r="E34" s="275"/>
    </row>
    <row r="35" spans="2:5" x14ac:dyDescent="0.2">
      <c r="B35" s="325">
        <v>27</v>
      </c>
      <c r="C35" s="336" t="s">
        <v>458</v>
      </c>
      <c r="D35" s="324" t="s">
        <v>462</v>
      </c>
      <c r="E35" s="275"/>
    </row>
    <row r="36" spans="2:5" x14ac:dyDescent="0.2">
      <c r="B36" s="325">
        <v>28</v>
      </c>
      <c r="C36" s="336" t="s">
        <v>458</v>
      </c>
      <c r="D36" s="324" t="s">
        <v>463</v>
      </c>
      <c r="E36" s="275"/>
    </row>
    <row r="37" spans="2:5" x14ac:dyDescent="0.2">
      <c r="B37" s="325">
        <v>29</v>
      </c>
      <c r="C37" s="336" t="s">
        <v>458</v>
      </c>
      <c r="D37" s="324" t="s">
        <v>464</v>
      </c>
      <c r="E37" s="275"/>
    </row>
    <row r="38" spans="2:5" x14ac:dyDescent="0.2">
      <c r="B38" s="325">
        <v>30</v>
      </c>
      <c r="C38" s="336" t="s">
        <v>458</v>
      </c>
      <c r="D38" s="346" t="s">
        <v>465</v>
      </c>
      <c r="E38" s="275"/>
    </row>
    <row r="39" spans="2:5" x14ac:dyDescent="0.2">
      <c r="B39" s="325">
        <v>31</v>
      </c>
      <c r="C39" s="336" t="s">
        <v>458</v>
      </c>
      <c r="D39" s="324" t="s">
        <v>466</v>
      </c>
      <c r="E39" s="275"/>
    </row>
    <row r="40" spans="2:5" x14ac:dyDescent="0.2">
      <c r="B40" s="325">
        <v>32</v>
      </c>
      <c r="C40" s="336" t="s">
        <v>458</v>
      </c>
      <c r="D40" s="345" t="s">
        <v>467</v>
      </c>
      <c r="E40" s="275"/>
    </row>
    <row r="41" spans="2:5" x14ac:dyDescent="0.2">
      <c r="B41" s="325">
        <v>33</v>
      </c>
      <c r="C41" s="336" t="s">
        <v>458</v>
      </c>
      <c r="D41" s="345" t="s">
        <v>468</v>
      </c>
      <c r="E41" s="275"/>
    </row>
    <row r="42" spans="2:5" x14ac:dyDescent="0.2">
      <c r="B42" s="325">
        <v>34</v>
      </c>
      <c r="C42" s="336" t="s">
        <v>458</v>
      </c>
      <c r="D42" s="324" t="s">
        <v>469</v>
      </c>
      <c r="E42" s="275"/>
    </row>
    <row r="43" spans="2:5" x14ac:dyDescent="0.2">
      <c r="B43" s="339" t="s">
        <v>470</v>
      </c>
      <c r="C43" s="208"/>
      <c r="D43" s="339" t="s">
        <v>471</v>
      </c>
      <c r="E43" s="275"/>
    </row>
    <row r="44" spans="2:5" x14ac:dyDescent="0.2">
      <c r="B44" s="206"/>
      <c r="C44" s="208"/>
      <c r="D44" s="336" t="s">
        <v>472</v>
      </c>
      <c r="E44" s="275">
        <f>SUM(E5:E43)</f>
        <v>432255312</v>
      </c>
    </row>
    <row r="45" spans="2:5" ht="6.75" customHeight="1" x14ac:dyDescent="0.2"/>
    <row r="46" spans="2:5" x14ac:dyDescent="0.2">
      <c r="C46" s="336" t="s">
        <v>542</v>
      </c>
      <c r="D46" s="206"/>
      <c r="E46" s="351" t="s">
        <v>473</v>
      </c>
    </row>
    <row r="47" spans="2:5" ht="5.25" customHeight="1" x14ac:dyDescent="0.2">
      <c r="C47" s="526"/>
      <c r="D47" s="526"/>
      <c r="E47" s="275"/>
    </row>
    <row r="48" spans="2:5" ht="12" customHeight="1" x14ac:dyDescent="0.2">
      <c r="C48" s="343" t="s">
        <v>532</v>
      </c>
      <c r="D48" s="206"/>
      <c r="E48" s="275">
        <v>24</v>
      </c>
    </row>
    <row r="49" spans="3:5" x14ac:dyDescent="0.2">
      <c r="C49" s="343" t="s">
        <v>533</v>
      </c>
      <c r="D49" s="206"/>
      <c r="E49" s="275">
        <v>2</v>
      </c>
    </row>
    <row r="50" spans="3:5" x14ac:dyDescent="0.2">
      <c r="C50" s="343" t="s">
        <v>534</v>
      </c>
      <c r="D50" s="206"/>
      <c r="E50" s="275"/>
    </row>
    <row r="51" spans="3:5" x14ac:dyDescent="0.2">
      <c r="C51" s="343" t="s">
        <v>531</v>
      </c>
      <c r="D51" s="206"/>
      <c r="E51" s="275"/>
    </row>
    <row r="52" spans="3:5" x14ac:dyDescent="0.2">
      <c r="C52" s="343" t="s">
        <v>474</v>
      </c>
      <c r="D52" s="206"/>
      <c r="E52" s="275">
        <v>4</v>
      </c>
    </row>
    <row r="53" spans="3:5" x14ac:dyDescent="0.2">
      <c r="C53" s="519" t="s">
        <v>254</v>
      </c>
      <c r="D53" s="519"/>
      <c r="E53" s="275">
        <f>SUM(E48:E52)</f>
        <v>30</v>
      </c>
    </row>
    <row r="54" spans="3:5" x14ac:dyDescent="0.2">
      <c r="C54" s="347"/>
      <c r="D54" s="347"/>
      <c r="E54" s="248"/>
    </row>
    <row r="55" spans="3:5" x14ac:dyDescent="0.2">
      <c r="E55" s="352" t="s">
        <v>314</v>
      </c>
    </row>
    <row r="56" spans="3:5" x14ac:dyDescent="0.2">
      <c r="C56" s="340"/>
      <c r="E56" s="424" t="s">
        <v>560</v>
      </c>
    </row>
  </sheetData>
  <mergeCells count="3">
    <mergeCell ref="C47:D47"/>
    <mergeCell ref="C53:D53"/>
    <mergeCell ref="D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topLeftCell="A19" workbookViewId="0">
      <selection activeCell="K36" sqref="K36"/>
    </sheetView>
  </sheetViews>
  <sheetFormatPr defaultRowHeight="12.75" x14ac:dyDescent="0.2"/>
  <cols>
    <col min="1" max="1" width="3.7109375" style="42" customWidth="1"/>
    <col min="2" max="2" width="2.7109375" style="42" customWidth="1"/>
    <col min="3" max="3" width="4" style="42" customWidth="1"/>
    <col min="4" max="4" width="40.5703125" style="10" customWidth="1"/>
    <col min="5" max="5" width="8.28515625" style="10" customWidth="1"/>
    <col min="6" max="6" width="15.7109375" style="43" customWidth="1"/>
    <col min="7" max="7" width="3.7109375" style="43" customWidth="1"/>
    <col min="8" max="8" width="15.7109375" style="44" customWidth="1"/>
    <col min="9" max="9" width="1.42578125" style="10" customWidth="1"/>
    <col min="10" max="10" width="9.140625" style="10"/>
    <col min="11" max="11" width="11.28515625" style="10" bestFit="1" customWidth="1"/>
    <col min="12" max="12" width="10.140625" style="10" bestFit="1" customWidth="1"/>
    <col min="13" max="13" width="10.85546875" style="10" bestFit="1" customWidth="1"/>
    <col min="14" max="16384" width="9.140625" style="10"/>
  </cols>
  <sheetData>
    <row r="1" spans="1:11" ht="17.25" customHeight="1" x14ac:dyDescent="0.2"/>
    <row r="2" spans="1:11" s="49" customFormat="1" ht="15" x14ac:dyDescent="0.2">
      <c r="A2" s="45" t="s">
        <v>480</v>
      </c>
      <c r="B2" s="46"/>
      <c r="C2" s="46"/>
      <c r="D2" s="86" t="s">
        <v>500</v>
      </c>
      <c r="E2" s="48"/>
      <c r="F2" s="436"/>
      <c r="G2" s="436"/>
      <c r="H2" s="436"/>
    </row>
    <row r="3" spans="1:11" s="49" customFormat="1" ht="9" customHeight="1" x14ac:dyDescent="0.2">
      <c r="A3" s="45"/>
      <c r="B3" s="46"/>
      <c r="C3" s="46"/>
      <c r="D3" s="50"/>
      <c r="E3" s="48"/>
      <c r="F3" s="51"/>
      <c r="G3" s="51"/>
      <c r="H3" s="52"/>
    </row>
    <row r="4" spans="1:11" s="49" customFormat="1" ht="18" customHeight="1" x14ac:dyDescent="0.2">
      <c r="A4" s="437" t="s">
        <v>545</v>
      </c>
      <c r="B4" s="437"/>
      <c r="C4" s="437"/>
      <c r="D4" s="437"/>
      <c r="E4" s="437"/>
      <c r="F4" s="437"/>
      <c r="G4" s="437"/>
      <c r="H4" s="437"/>
    </row>
    <row r="5" spans="1:11" ht="6.75" customHeight="1" x14ac:dyDescent="0.2">
      <c r="A5" s="53"/>
      <c r="B5" s="53"/>
      <c r="C5" s="53"/>
      <c r="D5" s="33"/>
      <c r="E5" s="33"/>
      <c r="F5" s="54"/>
      <c r="G5" s="54"/>
      <c r="H5" s="55"/>
    </row>
    <row r="6" spans="1:11" ht="12" customHeight="1" x14ac:dyDescent="0.2">
      <c r="A6" s="438" t="s">
        <v>18</v>
      </c>
      <c r="B6" s="440" t="s">
        <v>19</v>
      </c>
      <c r="C6" s="441"/>
      <c r="D6" s="442"/>
      <c r="E6" s="438" t="s">
        <v>20</v>
      </c>
      <c r="F6" s="56" t="s">
        <v>21</v>
      </c>
      <c r="G6" s="56"/>
      <c r="H6" s="57" t="s">
        <v>21</v>
      </c>
    </row>
    <row r="7" spans="1:11" ht="12" customHeight="1" x14ac:dyDescent="0.2">
      <c r="A7" s="439"/>
      <c r="B7" s="443"/>
      <c r="C7" s="444"/>
      <c r="D7" s="445"/>
      <c r="E7" s="439"/>
      <c r="F7" s="58" t="s">
        <v>22</v>
      </c>
      <c r="G7" s="58"/>
      <c r="H7" s="59" t="s">
        <v>23</v>
      </c>
    </row>
    <row r="8" spans="1:11" s="49" customFormat="1" ht="24.95" customHeight="1" x14ac:dyDescent="0.2">
      <c r="A8" s="60" t="s">
        <v>24</v>
      </c>
      <c r="B8" s="433" t="s">
        <v>25</v>
      </c>
      <c r="C8" s="434"/>
      <c r="D8" s="435"/>
      <c r="E8" s="61">
        <v>1</v>
      </c>
      <c r="F8" s="372">
        <f>F9+F12+F13++F21+F29+F30+F31</f>
        <v>214922483</v>
      </c>
      <c r="G8" s="372"/>
      <c r="H8" s="372">
        <f t="shared" ref="H8" si="0">H9+H12+H13++H21+H29+H30+H31</f>
        <v>200345298.79299971</v>
      </c>
      <c r="K8" s="64"/>
    </row>
    <row r="9" spans="1:11" s="49" customFormat="1" ht="17.100000000000001" customHeight="1" x14ac:dyDescent="0.2">
      <c r="A9" s="65"/>
      <c r="B9" s="66">
        <v>1</v>
      </c>
      <c r="C9" s="67" t="s">
        <v>26</v>
      </c>
      <c r="D9" s="68"/>
      <c r="E9" s="65">
        <v>2</v>
      </c>
      <c r="F9" s="62">
        <f>F10+F11</f>
        <v>2435573</v>
      </c>
      <c r="G9" s="62"/>
      <c r="H9" s="62">
        <f t="shared" ref="H9" si="1">H10+H11</f>
        <v>7822137</v>
      </c>
    </row>
    <row r="10" spans="1:11" s="49" customFormat="1" ht="17.100000000000001" customHeight="1" x14ac:dyDescent="0.2">
      <c r="A10" s="65"/>
      <c r="B10" s="66"/>
      <c r="C10" s="69" t="s">
        <v>27</v>
      </c>
      <c r="D10" s="70" t="s">
        <v>28</v>
      </c>
      <c r="E10" s="61">
        <v>3</v>
      </c>
      <c r="F10" s="62">
        <v>730202</v>
      </c>
      <c r="G10" s="62"/>
      <c r="H10" s="62">
        <f>267112+17474+61800</f>
        <v>346386</v>
      </c>
    </row>
    <row r="11" spans="1:11" s="49" customFormat="1" ht="17.100000000000001" customHeight="1" x14ac:dyDescent="0.2">
      <c r="A11" s="65"/>
      <c r="B11" s="66"/>
      <c r="C11" s="69" t="s">
        <v>27</v>
      </c>
      <c r="D11" s="70" t="s">
        <v>29</v>
      </c>
      <c r="E11" s="65">
        <v>4</v>
      </c>
      <c r="F11" s="62">
        <v>1705371</v>
      </c>
      <c r="G11" s="71"/>
      <c r="H11" s="62">
        <f>7474597+1154</f>
        <v>7475751</v>
      </c>
    </row>
    <row r="12" spans="1:11" s="49" customFormat="1" ht="17.100000000000001" customHeight="1" x14ac:dyDescent="0.2">
      <c r="A12" s="65"/>
      <c r="B12" s="66">
        <v>2</v>
      </c>
      <c r="C12" s="67" t="s">
        <v>30</v>
      </c>
      <c r="D12" s="68"/>
      <c r="E12" s="61">
        <v>5</v>
      </c>
      <c r="F12" s="62"/>
      <c r="G12" s="62"/>
      <c r="H12" s="62"/>
    </row>
    <row r="13" spans="1:11" s="49" customFormat="1" ht="17.100000000000001" customHeight="1" x14ac:dyDescent="0.2">
      <c r="A13" s="65"/>
      <c r="B13" s="66">
        <v>3</v>
      </c>
      <c r="C13" s="67" t="s">
        <v>31</v>
      </c>
      <c r="D13" s="68"/>
      <c r="E13" s="65">
        <v>6</v>
      </c>
      <c r="F13" s="372">
        <f>F14+F15+F16+F17+F18+F19+F20</f>
        <v>160088806</v>
      </c>
      <c r="G13" s="372"/>
      <c r="H13" s="372">
        <f t="shared" ref="H13" si="2">H14+H15+H16+H17+H18</f>
        <v>178306594.95099995</v>
      </c>
    </row>
    <row r="14" spans="1:11" s="49" customFormat="1" ht="17.100000000000001" customHeight="1" x14ac:dyDescent="0.2">
      <c r="A14" s="65"/>
      <c r="B14" s="72"/>
      <c r="C14" s="69" t="s">
        <v>27</v>
      </c>
      <c r="D14" s="70" t="s">
        <v>32</v>
      </c>
      <c r="E14" s="61">
        <v>7</v>
      </c>
      <c r="F14" s="62">
        <v>46032846</v>
      </c>
      <c r="G14" s="62"/>
      <c r="H14" s="62">
        <v>33513689.52</v>
      </c>
    </row>
    <row r="15" spans="1:11" s="49" customFormat="1" ht="17.100000000000001" customHeight="1" x14ac:dyDescent="0.2">
      <c r="A15" s="65"/>
      <c r="B15" s="72"/>
      <c r="C15" s="69" t="s">
        <v>27</v>
      </c>
      <c r="D15" s="70" t="s">
        <v>33</v>
      </c>
      <c r="E15" s="65">
        <v>8</v>
      </c>
      <c r="F15" s="62">
        <v>73049815</v>
      </c>
      <c r="G15" s="62"/>
      <c r="H15" s="62">
        <v>119919565</v>
      </c>
    </row>
    <row r="16" spans="1:11" s="49" customFormat="1" ht="17.100000000000001" customHeight="1" x14ac:dyDescent="0.2">
      <c r="A16" s="65"/>
      <c r="B16" s="72"/>
      <c r="C16" s="69" t="s">
        <v>27</v>
      </c>
      <c r="D16" s="70" t="s">
        <v>34</v>
      </c>
      <c r="E16" s="61">
        <v>9</v>
      </c>
      <c r="F16" s="62"/>
      <c r="G16" s="62"/>
      <c r="H16" s="62"/>
    </row>
    <row r="17" spans="1:14" s="49" customFormat="1" ht="17.100000000000001" customHeight="1" x14ac:dyDescent="0.2">
      <c r="A17" s="65"/>
      <c r="B17" s="72"/>
      <c r="C17" s="69" t="s">
        <v>27</v>
      </c>
      <c r="D17" s="70" t="s">
        <v>535</v>
      </c>
      <c r="E17" s="65">
        <v>10</v>
      </c>
      <c r="F17" s="62">
        <v>39112560</v>
      </c>
      <c r="G17" s="62"/>
      <c r="H17" s="62">
        <v>24726312.907399908</v>
      </c>
    </row>
    <row r="18" spans="1:14" s="49" customFormat="1" ht="17.100000000000001" customHeight="1" x14ac:dyDescent="0.2">
      <c r="A18" s="65"/>
      <c r="B18" s="72"/>
      <c r="C18" s="69" t="s">
        <v>27</v>
      </c>
      <c r="D18" s="70" t="s">
        <v>517</v>
      </c>
      <c r="E18" s="61">
        <v>11</v>
      </c>
      <c r="F18" s="62"/>
      <c r="G18" s="62"/>
      <c r="H18" s="62">
        <v>147027.52359999999</v>
      </c>
    </row>
    <row r="19" spans="1:14" s="49" customFormat="1" ht="17.100000000000001" customHeight="1" x14ac:dyDescent="0.2">
      <c r="A19" s="65"/>
      <c r="B19" s="72"/>
      <c r="C19" s="69" t="s">
        <v>27</v>
      </c>
      <c r="D19" s="70" t="s">
        <v>550</v>
      </c>
      <c r="E19" s="65">
        <v>12</v>
      </c>
      <c r="F19" s="62">
        <v>1893585</v>
      </c>
      <c r="G19" s="62"/>
      <c r="H19" s="62"/>
    </row>
    <row r="20" spans="1:14" s="49" customFormat="1" ht="17.100000000000001" customHeight="1" x14ac:dyDescent="0.2">
      <c r="A20" s="65"/>
      <c r="B20" s="72"/>
      <c r="C20" s="69" t="s">
        <v>27</v>
      </c>
      <c r="D20" s="70"/>
      <c r="E20" s="61">
        <v>13</v>
      </c>
      <c r="F20" s="62"/>
      <c r="G20" s="62"/>
      <c r="H20" s="62"/>
    </row>
    <row r="21" spans="1:14" s="49" customFormat="1" ht="17.100000000000001" customHeight="1" x14ac:dyDescent="0.2">
      <c r="A21" s="65"/>
      <c r="B21" s="66">
        <v>4</v>
      </c>
      <c r="C21" s="67" t="s">
        <v>37</v>
      </c>
      <c r="D21" s="68"/>
      <c r="E21" s="65">
        <v>14</v>
      </c>
      <c r="F21" s="372">
        <f>F22+F23+F24+F25+F26+F27+F28</f>
        <v>52398104</v>
      </c>
      <c r="G21" s="372"/>
      <c r="H21" s="372">
        <f t="shared" ref="H21" si="3">H22+H23+H24+H25+H26+H27+H28</f>
        <v>14216566.841999769</v>
      </c>
    </row>
    <row r="22" spans="1:14" s="49" customFormat="1" ht="17.100000000000001" customHeight="1" x14ac:dyDescent="0.2">
      <c r="A22" s="65"/>
      <c r="B22" s="72"/>
      <c r="C22" s="69" t="s">
        <v>27</v>
      </c>
      <c r="D22" s="70" t="s">
        <v>38</v>
      </c>
      <c r="E22" s="61">
        <v>15</v>
      </c>
      <c r="F22" s="62">
        <v>0</v>
      </c>
      <c r="G22" s="62"/>
      <c r="H22" s="62">
        <v>0</v>
      </c>
    </row>
    <row r="23" spans="1:14" s="49" customFormat="1" ht="17.100000000000001" customHeight="1" x14ac:dyDescent="0.2">
      <c r="A23" s="65"/>
      <c r="B23" s="72"/>
      <c r="C23" s="69" t="s">
        <v>27</v>
      </c>
      <c r="D23" s="70" t="s">
        <v>39</v>
      </c>
      <c r="E23" s="65">
        <v>16</v>
      </c>
      <c r="F23" s="62">
        <v>90000</v>
      </c>
      <c r="G23" s="62"/>
      <c r="H23" s="62"/>
      <c r="N23" s="423"/>
    </row>
    <row r="24" spans="1:14" s="49" customFormat="1" ht="17.100000000000001" customHeight="1" x14ac:dyDescent="0.2">
      <c r="A24" s="65"/>
      <c r="B24" s="72"/>
      <c r="C24" s="69" t="s">
        <v>27</v>
      </c>
      <c r="D24" s="70" t="s">
        <v>40</v>
      </c>
      <c r="E24" s="61">
        <v>17</v>
      </c>
      <c r="F24" s="62"/>
      <c r="G24" s="62"/>
      <c r="H24" s="62"/>
      <c r="N24" s="423"/>
    </row>
    <row r="25" spans="1:14" s="49" customFormat="1" ht="17.100000000000001" customHeight="1" x14ac:dyDescent="0.2">
      <c r="A25" s="65"/>
      <c r="B25" s="72"/>
      <c r="C25" s="69" t="s">
        <v>27</v>
      </c>
      <c r="D25" s="70" t="s">
        <v>41</v>
      </c>
      <c r="E25" s="65">
        <v>18</v>
      </c>
      <c r="F25" s="62"/>
      <c r="G25" s="62"/>
      <c r="H25" s="62"/>
    </row>
    <row r="26" spans="1:14" s="49" customFormat="1" ht="17.100000000000001" customHeight="1" x14ac:dyDescent="0.2">
      <c r="A26" s="65"/>
      <c r="B26" s="72"/>
      <c r="C26" s="69" t="s">
        <v>27</v>
      </c>
      <c r="D26" s="70" t="s">
        <v>42</v>
      </c>
      <c r="E26" s="61">
        <v>19</v>
      </c>
      <c r="F26" s="62">
        <v>48065677</v>
      </c>
      <c r="G26" s="62"/>
      <c r="H26" s="62">
        <v>9974139.8419997692</v>
      </c>
    </row>
    <row r="27" spans="1:14" s="49" customFormat="1" ht="17.100000000000001" customHeight="1" x14ac:dyDescent="0.2">
      <c r="A27" s="65"/>
      <c r="B27" s="72"/>
      <c r="C27" s="69" t="s">
        <v>27</v>
      </c>
      <c r="D27" s="70" t="s">
        <v>43</v>
      </c>
      <c r="E27" s="65">
        <v>20</v>
      </c>
      <c r="F27" s="62">
        <v>4242427</v>
      </c>
      <c r="G27" s="62"/>
      <c r="H27" s="62">
        <v>4242427</v>
      </c>
    </row>
    <row r="28" spans="1:14" s="49" customFormat="1" ht="17.100000000000001" customHeight="1" x14ac:dyDescent="0.2">
      <c r="A28" s="65"/>
      <c r="B28" s="72"/>
      <c r="C28" s="69" t="s">
        <v>27</v>
      </c>
      <c r="D28" s="70"/>
      <c r="E28" s="61">
        <v>21</v>
      </c>
      <c r="F28" s="62"/>
      <c r="G28" s="62"/>
      <c r="H28" s="62"/>
    </row>
    <row r="29" spans="1:14" s="49" customFormat="1" ht="17.100000000000001" customHeight="1" x14ac:dyDescent="0.2">
      <c r="A29" s="65"/>
      <c r="B29" s="66">
        <v>5</v>
      </c>
      <c r="C29" s="67" t="s">
        <v>44</v>
      </c>
      <c r="D29" s="68"/>
      <c r="E29" s="65">
        <v>22</v>
      </c>
      <c r="F29" s="62"/>
      <c r="G29" s="62"/>
      <c r="H29" s="62"/>
    </row>
    <row r="30" spans="1:14" s="49" customFormat="1" ht="17.100000000000001" customHeight="1" x14ac:dyDescent="0.2">
      <c r="A30" s="65"/>
      <c r="B30" s="66">
        <v>6</v>
      </c>
      <c r="C30" s="67" t="s">
        <v>45</v>
      </c>
      <c r="D30" s="68"/>
      <c r="E30" s="61">
        <v>23</v>
      </c>
      <c r="F30" s="62"/>
      <c r="G30" s="62"/>
      <c r="H30" s="62"/>
    </row>
    <row r="31" spans="1:14" s="49" customFormat="1" ht="17.100000000000001" customHeight="1" x14ac:dyDescent="0.2">
      <c r="A31" s="65"/>
      <c r="B31" s="66">
        <v>7</v>
      </c>
      <c r="C31" s="67" t="s">
        <v>46</v>
      </c>
      <c r="D31" s="68"/>
      <c r="E31" s="65">
        <v>24</v>
      </c>
      <c r="F31" s="62">
        <f>F32</f>
        <v>0</v>
      </c>
      <c r="G31" s="62"/>
      <c r="H31" s="62">
        <v>0</v>
      </c>
    </row>
    <row r="32" spans="1:14" s="49" customFormat="1" ht="17.100000000000001" customHeight="1" x14ac:dyDescent="0.2">
      <c r="A32" s="65"/>
      <c r="B32" s="66"/>
      <c r="C32" s="69" t="s">
        <v>27</v>
      </c>
      <c r="D32" s="68" t="s">
        <v>47</v>
      </c>
      <c r="E32" s="61">
        <v>25</v>
      </c>
      <c r="F32" s="62"/>
      <c r="G32" s="62"/>
      <c r="H32" s="62"/>
    </row>
    <row r="33" spans="1:12" s="49" customFormat="1" ht="17.100000000000001" customHeight="1" x14ac:dyDescent="0.2">
      <c r="A33" s="65"/>
      <c r="B33" s="66"/>
      <c r="C33" s="69" t="s">
        <v>27</v>
      </c>
      <c r="D33" s="68"/>
      <c r="E33" s="65">
        <v>26</v>
      </c>
      <c r="F33" s="62"/>
      <c r="G33" s="62"/>
      <c r="H33" s="62"/>
    </row>
    <row r="34" spans="1:12" s="49" customFormat="1" ht="24.95" customHeight="1" x14ac:dyDescent="0.2">
      <c r="A34" s="73" t="s">
        <v>48</v>
      </c>
      <c r="B34" s="433" t="s">
        <v>49</v>
      </c>
      <c r="C34" s="434"/>
      <c r="D34" s="435"/>
      <c r="E34" s="61">
        <v>27</v>
      </c>
      <c r="F34" s="372">
        <f>F35+F36+F42+F43+F44+F41</f>
        <v>10344031</v>
      </c>
      <c r="G34" s="372"/>
      <c r="H34" s="372">
        <f t="shared" ref="H34" si="4">H35+H36+H42+H43+H44+H41</f>
        <v>10921256.656400001</v>
      </c>
    </row>
    <row r="35" spans="1:12" s="49" customFormat="1" ht="17.100000000000001" customHeight="1" x14ac:dyDescent="0.2">
      <c r="A35" s="65"/>
      <c r="B35" s="66">
        <v>1</v>
      </c>
      <c r="C35" s="67" t="s">
        <v>50</v>
      </c>
      <c r="D35" s="68"/>
      <c r="E35" s="65">
        <v>28</v>
      </c>
      <c r="F35" s="62"/>
      <c r="G35" s="62"/>
      <c r="H35" s="62"/>
    </row>
    <row r="36" spans="1:12" s="49" customFormat="1" ht="17.100000000000001" customHeight="1" x14ac:dyDescent="0.15">
      <c r="A36" s="65"/>
      <c r="B36" s="66">
        <v>2</v>
      </c>
      <c r="C36" s="67" t="s">
        <v>51</v>
      </c>
      <c r="D36" s="74"/>
      <c r="E36" s="61">
        <v>29</v>
      </c>
      <c r="F36" s="372">
        <f>F37+F38+F39+F40</f>
        <v>10344031</v>
      </c>
      <c r="G36" s="372"/>
      <c r="H36" s="372">
        <f t="shared" ref="H36" si="5">H37+H38+H39+H40</f>
        <v>10921256.656400001</v>
      </c>
      <c r="K36" s="75"/>
    </row>
    <row r="37" spans="1:12" s="49" customFormat="1" ht="17.100000000000001" customHeight="1" x14ac:dyDescent="0.2">
      <c r="A37" s="65"/>
      <c r="B37" s="72"/>
      <c r="C37" s="69" t="s">
        <v>27</v>
      </c>
      <c r="D37" s="70" t="s">
        <v>52</v>
      </c>
      <c r="E37" s="65">
        <v>30</v>
      </c>
      <c r="F37" s="62"/>
      <c r="G37" s="62"/>
      <c r="H37" s="62"/>
      <c r="K37" s="64"/>
    </row>
    <row r="38" spans="1:12" s="49" customFormat="1" ht="17.100000000000001" customHeight="1" x14ac:dyDescent="0.2">
      <c r="A38" s="65"/>
      <c r="B38" s="72"/>
      <c r="C38" s="69" t="s">
        <v>27</v>
      </c>
      <c r="D38" s="70" t="s">
        <v>53</v>
      </c>
      <c r="E38" s="61">
        <v>31</v>
      </c>
      <c r="F38" s="62"/>
      <c r="G38" s="62"/>
      <c r="H38" s="62"/>
    </row>
    <row r="39" spans="1:12" s="49" customFormat="1" ht="17.100000000000001" customHeight="1" x14ac:dyDescent="0.2">
      <c r="A39" s="65"/>
      <c r="B39" s="72"/>
      <c r="C39" s="69" t="s">
        <v>27</v>
      </c>
      <c r="D39" s="70" t="s">
        <v>54</v>
      </c>
      <c r="E39" s="65">
        <v>32</v>
      </c>
      <c r="F39" s="62">
        <v>10344031</v>
      </c>
      <c r="G39" s="62"/>
      <c r="H39" s="62">
        <f>+'[1]A-P'!$L$24</f>
        <v>10274700.656400001</v>
      </c>
      <c r="K39" s="64"/>
      <c r="L39" s="64"/>
    </row>
    <row r="40" spans="1:12" s="49" customFormat="1" ht="17.100000000000001" customHeight="1" x14ac:dyDescent="0.2">
      <c r="A40" s="65"/>
      <c r="B40" s="72"/>
      <c r="C40" s="69" t="s">
        <v>27</v>
      </c>
      <c r="D40" s="70" t="s">
        <v>55</v>
      </c>
      <c r="E40" s="61">
        <v>33</v>
      </c>
      <c r="F40" s="62"/>
      <c r="G40" s="62"/>
      <c r="H40" s="62">
        <f>+'[1]A-P'!$L$25</f>
        <v>646556</v>
      </c>
      <c r="K40" s="64"/>
      <c r="L40" s="64"/>
    </row>
    <row r="41" spans="1:12" s="49" customFormat="1" ht="17.100000000000001" customHeight="1" x14ac:dyDescent="0.2">
      <c r="A41" s="65"/>
      <c r="B41" s="66">
        <v>3</v>
      </c>
      <c r="C41" s="67" t="s">
        <v>56</v>
      </c>
      <c r="D41" s="68"/>
      <c r="E41" s="65">
        <v>34</v>
      </c>
      <c r="F41" s="62"/>
      <c r="G41" s="62"/>
      <c r="H41" s="62"/>
    </row>
    <row r="42" spans="1:12" s="49" customFormat="1" ht="17.100000000000001" customHeight="1" x14ac:dyDescent="0.2">
      <c r="A42" s="65"/>
      <c r="B42" s="66">
        <v>4</v>
      </c>
      <c r="C42" s="67" t="s">
        <v>57</v>
      </c>
      <c r="D42" s="68"/>
      <c r="E42" s="61">
        <v>35</v>
      </c>
      <c r="F42" s="62"/>
      <c r="G42" s="62"/>
      <c r="H42" s="62"/>
    </row>
    <row r="43" spans="1:12" s="49" customFormat="1" ht="17.100000000000001" customHeight="1" x14ac:dyDescent="0.2">
      <c r="A43" s="65"/>
      <c r="B43" s="66">
        <v>5</v>
      </c>
      <c r="C43" s="67" t="s">
        <v>58</v>
      </c>
      <c r="D43" s="68"/>
      <c r="E43" s="65">
        <v>36</v>
      </c>
      <c r="F43" s="62"/>
      <c r="G43" s="62"/>
      <c r="H43" s="62"/>
    </row>
    <row r="44" spans="1:12" s="49" customFormat="1" ht="17.100000000000001" customHeight="1" x14ac:dyDescent="0.2">
      <c r="A44" s="65"/>
      <c r="B44" s="66">
        <v>6</v>
      </c>
      <c r="C44" s="67" t="s">
        <v>59</v>
      </c>
      <c r="D44" s="68"/>
      <c r="E44" s="61">
        <v>37</v>
      </c>
      <c r="F44" s="62"/>
      <c r="G44" s="62"/>
      <c r="H44" s="62"/>
    </row>
    <row r="45" spans="1:12" s="49" customFormat="1" ht="30" customHeight="1" x14ac:dyDescent="0.2">
      <c r="A45" s="76"/>
      <c r="B45" s="433" t="s">
        <v>60</v>
      </c>
      <c r="C45" s="434"/>
      <c r="D45" s="435"/>
      <c r="E45" s="65">
        <v>38</v>
      </c>
      <c r="F45" s="62">
        <f>F34+F8</f>
        <v>225266514</v>
      </c>
      <c r="G45" s="62"/>
      <c r="H45" s="62">
        <f t="shared" ref="H45" si="6">H34+H8</f>
        <v>211266555.44939971</v>
      </c>
    </row>
    <row r="46" spans="1:12" s="49" customFormat="1" ht="9.75" customHeight="1" x14ac:dyDescent="0.2">
      <c r="A46" s="77"/>
      <c r="B46" s="77"/>
      <c r="C46" s="77"/>
      <c r="D46" s="77"/>
      <c r="E46" s="78"/>
      <c r="F46" s="79"/>
      <c r="G46" s="79"/>
      <c r="H46" s="80"/>
    </row>
    <row r="47" spans="1:12" s="49" customFormat="1" ht="15.95" customHeight="1" x14ac:dyDescent="0.2">
      <c r="A47" s="81"/>
      <c r="B47" s="81"/>
      <c r="C47" s="81"/>
      <c r="D47" s="81"/>
      <c r="E47" s="82"/>
      <c r="F47" s="83"/>
      <c r="G47" s="83"/>
      <c r="H47" s="84"/>
    </row>
  </sheetData>
  <mergeCells count="8">
    <mergeCell ref="B8:D8"/>
    <mergeCell ref="B34:D34"/>
    <mergeCell ref="B45:D45"/>
    <mergeCell ref="F2:H2"/>
    <mergeCell ref="A4:H4"/>
    <mergeCell ref="A6:A7"/>
    <mergeCell ref="B6:D7"/>
    <mergeCell ref="E6:E7"/>
  </mergeCells>
  <phoneticPr fontId="6" type="noConversion"/>
  <pageMargins left="0.33" right="0.35433070866141736" top="0" bottom="0" header="0" footer="0"/>
  <pageSetup orientation="portrait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6"/>
  <sheetViews>
    <sheetView tabSelected="1" workbookViewId="0">
      <selection activeCell="L27" sqref="L27"/>
    </sheetView>
  </sheetViews>
  <sheetFormatPr defaultRowHeight="12.75" x14ac:dyDescent="0.2"/>
  <cols>
    <col min="1" max="1" width="3.7109375" style="100" customWidth="1"/>
    <col min="2" max="2" width="2.7109375" style="100" customWidth="1"/>
    <col min="3" max="3" width="4" style="100" customWidth="1"/>
    <col min="4" max="4" width="40.5703125" style="85" customWidth="1"/>
    <col min="5" max="5" width="8.28515625" style="85" customWidth="1"/>
    <col min="6" max="6" width="15.7109375" style="101" customWidth="1"/>
    <col min="7" max="7" width="3.85546875" style="101" customWidth="1"/>
    <col min="8" max="8" width="15.7109375" style="101" customWidth="1"/>
    <col min="9" max="9" width="1.42578125" style="85" customWidth="1"/>
    <col min="10" max="10" width="11.5703125" style="85" customWidth="1"/>
    <col min="11" max="11" width="11.140625" style="85" bestFit="1" customWidth="1"/>
    <col min="12" max="16384" width="9.140625" style="85"/>
  </cols>
  <sheetData>
    <row r="1" spans="1:12" x14ac:dyDescent="0.2">
      <c r="A1" s="53"/>
      <c r="B1" s="53"/>
      <c r="C1" s="53"/>
      <c r="D1" s="33"/>
      <c r="E1" s="33"/>
      <c r="F1" s="55"/>
      <c r="G1" s="55"/>
      <c r="H1" s="55"/>
    </row>
    <row r="2" spans="1:12" s="87" customFormat="1" ht="15" x14ac:dyDescent="0.2">
      <c r="A2" s="45" t="s">
        <v>486</v>
      </c>
      <c r="B2" s="46"/>
      <c r="C2" s="46"/>
      <c r="D2" s="86" t="s">
        <v>500</v>
      </c>
      <c r="E2" s="48"/>
      <c r="F2" s="436"/>
      <c r="G2" s="436"/>
      <c r="H2" s="436"/>
    </row>
    <row r="3" spans="1:12" s="87" customFormat="1" ht="6" customHeight="1" x14ac:dyDescent="0.2">
      <c r="A3" s="45"/>
      <c r="B3" s="46"/>
      <c r="C3" s="46"/>
      <c r="D3" s="50"/>
      <c r="E3" s="48"/>
      <c r="F3" s="52"/>
      <c r="G3" s="52"/>
      <c r="H3" s="52"/>
    </row>
    <row r="4" spans="1:12" s="87" customFormat="1" ht="18" customHeight="1" x14ac:dyDescent="0.2">
      <c r="A4" s="437" t="s">
        <v>546</v>
      </c>
      <c r="B4" s="437"/>
      <c r="C4" s="437"/>
      <c r="D4" s="437"/>
      <c r="E4" s="437"/>
      <c r="F4" s="437"/>
      <c r="G4" s="437"/>
      <c r="H4" s="437"/>
    </row>
    <row r="5" spans="1:12" ht="6.75" customHeight="1" x14ac:dyDescent="0.2">
      <c r="A5" s="53"/>
      <c r="B5" s="53"/>
      <c r="C5" s="53"/>
      <c r="D5" s="33"/>
      <c r="E5" s="33"/>
      <c r="F5" s="55"/>
      <c r="G5" s="55"/>
      <c r="H5" s="55"/>
    </row>
    <row r="6" spans="1:12" s="87" customFormat="1" ht="15.95" customHeight="1" x14ac:dyDescent="0.2">
      <c r="A6" s="438" t="s">
        <v>18</v>
      </c>
      <c r="B6" s="440" t="s">
        <v>61</v>
      </c>
      <c r="C6" s="441"/>
      <c r="D6" s="442"/>
      <c r="E6" s="438" t="s">
        <v>20</v>
      </c>
      <c r="F6" s="57" t="s">
        <v>21</v>
      </c>
      <c r="G6" s="57"/>
      <c r="H6" s="57" t="s">
        <v>21</v>
      </c>
    </row>
    <row r="7" spans="1:12" s="87" customFormat="1" ht="15.95" customHeight="1" x14ac:dyDescent="0.2">
      <c r="A7" s="439"/>
      <c r="B7" s="443"/>
      <c r="C7" s="444"/>
      <c r="D7" s="445"/>
      <c r="E7" s="439"/>
      <c r="F7" s="88" t="s">
        <v>22</v>
      </c>
      <c r="G7" s="88"/>
      <c r="H7" s="59" t="s">
        <v>23</v>
      </c>
    </row>
    <row r="8" spans="1:12" s="87" customFormat="1" ht="24.95" customHeight="1" x14ac:dyDescent="0.2">
      <c r="A8" s="73" t="s">
        <v>24</v>
      </c>
      <c r="B8" s="433" t="s">
        <v>62</v>
      </c>
      <c r="C8" s="434"/>
      <c r="D8" s="435"/>
      <c r="E8" s="65">
        <v>39</v>
      </c>
      <c r="F8" s="63">
        <f>F9+F10+F13+F24+F25</f>
        <v>161505519.94999999</v>
      </c>
      <c r="G8" s="63"/>
      <c r="H8" s="63">
        <f t="shared" ref="H8" si="0">H9+H10+H13+H24+H25</f>
        <v>162900153.99000001</v>
      </c>
      <c r="K8" s="89"/>
    </row>
    <row r="9" spans="1:12" s="49" customFormat="1" ht="15.95" customHeight="1" x14ac:dyDescent="0.2">
      <c r="A9" s="65"/>
      <c r="B9" s="66">
        <v>1</v>
      </c>
      <c r="C9" s="67" t="s">
        <v>63</v>
      </c>
      <c r="D9" s="68"/>
      <c r="E9" s="65">
        <v>40</v>
      </c>
      <c r="F9" s="63"/>
      <c r="G9" s="63"/>
      <c r="H9" s="63"/>
      <c r="K9" s="64"/>
    </row>
    <row r="10" spans="1:12" s="49" customFormat="1" ht="15.95" customHeight="1" x14ac:dyDescent="0.2">
      <c r="A10" s="65"/>
      <c r="B10" s="66">
        <v>2</v>
      </c>
      <c r="C10" s="67" t="s">
        <v>64</v>
      </c>
      <c r="D10" s="68"/>
      <c r="E10" s="65">
        <v>41</v>
      </c>
      <c r="F10" s="63">
        <f>F11+F12</f>
        <v>67253166</v>
      </c>
      <c r="G10" s="63"/>
      <c r="H10" s="63">
        <f t="shared" ref="H10" si="1">H11+H12</f>
        <v>72192718.99000001</v>
      </c>
    </row>
    <row r="11" spans="1:12" s="49" customFormat="1" ht="15.95" customHeight="1" x14ac:dyDescent="0.2">
      <c r="A11" s="65"/>
      <c r="B11" s="72"/>
      <c r="C11" s="69" t="s">
        <v>27</v>
      </c>
      <c r="D11" s="70" t="s">
        <v>65</v>
      </c>
      <c r="E11" s="65">
        <v>42</v>
      </c>
      <c r="F11" s="63">
        <v>46785515</v>
      </c>
      <c r="G11" s="63"/>
      <c r="H11" s="63">
        <f>+'[1]A-P'!$H$14</f>
        <v>47192718.990000002</v>
      </c>
      <c r="K11" s="64"/>
    </row>
    <row r="12" spans="1:12" s="49" customFormat="1" ht="15.95" customHeight="1" x14ac:dyDescent="0.2">
      <c r="A12" s="65"/>
      <c r="B12" s="72"/>
      <c r="C12" s="69" t="s">
        <v>27</v>
      </c>
      <c r="D12" s="70" t="s">
        <v>66</v>
      </c>
      <c r="E12" s="65">
        <v>43</v>
      </c>
      <c r="F12" s="63">
        <v>20467651</v>
      </c>
      <c r="G12" s="63"/>
      <c r="H12" s="63">
        <f>+'[1]A-P'!$H$15</f>
        <v>25000000</v>
      </c>
    </row>
    <row r="13" spans="1:12" s="49" customFormat="1" ht="15.95" customHeight="1" x14ac:dyDescent="0.2">
      <c r="A13" s="65"/>
      <c r="B13" s="66">
        <v>3</v>
      </c>
      <c r="C13" s="67" t="s">
        <v>67</v>
      </c>
      <c r="D13" s="68"/>
      <c r="E13" s="65">
        <v>44</v>
      </c>
      <c r="F13" s="63">
        <f>F14+F15+F16+F17+F18+F19+F20+F21+F22+F23</f>
        <v>94252353.950000003</v>
      </c>
      <c r="G13" s="63"/>
      <c r="H13" s="63">
        <f t="shared" ref="H13" si="2">H14+H15+H16+H17+H18+H19+H20+H21+H22+H23</f>
        <v>90707435</v>
      </c>
    </row>
    <row r="14" spans="1:12" s="49" customFormat="1" ht="15.95" customHeight="1" x14ac:dyDescent="0.2">
      <c r="A14" s="65"/>
      <c r="B14" s="72"/>
      <c r="C14" s="69" t="s">
        <v>27</v>
      </c>
      <c r="D14" s="70" t="s">
        <v>68</v>
      </c>
      <c r="E14" s="65">
        <v>45</v>
      </c>
      <c r="F14" s="63">
        <v>70908923</v>
      </c>
      <c r="G14" s="63"/>
      <c r="H14" s="63">
        <v>60712920</v>
      </c>
    </row>
    <row r="15" spans="1:12" s="49" customFormat="1" ht="15.95" customHeight="1" x14ac:dyDescent="0.2">
      <c r="A15" s="65"/>
      <c r="B15" s="72"/>
      <c r="C15" s="69" t="s">
        <v>27</v>
      </c>
      <c r="D15" s="70" t="s">
        <v>69</v>
      </c>
      <c r="E15" s="65">
        <v>46</v>
      </c>
      <c r="F15" s="63">
        <v>9314224</v>
      </c>
      <c r="G15" s="63"/>
      <c r="H15" s="63">
        <f>+'[1]A-P'!$H$7</f>
        <v>8977767</v>
      </c>
      <c r="J15" s="64"/>
      <c r="K15" s="64"/>
      <c r="L15" s="64"/>
    </row>
    <row r="16" spans="1:12" s="49" customFormat="1" ht="15.95" customHeight="1" x14ac:dyDescent="0.2">
      <c r="A16" s="65"/>
      <c r="B16" s="72"/>
      <c r="C16" s="69" t="s">
        <v>27</v>
      </c>
      <c r="D16" s="70" t="s">
        <v>70</v>
      </c>
      <c r="E16" s="65">
        <v>47</v>
      </c>
      <c r="F16" s="63">
        <v>434570</v>
      </c>
      <c r="G16" s="63"/>
      <c r="H16" s="63">
        <f>+'[1]A-P'!$H$8</f>
        <v>261076</v>
      </c>
    </row>
    <row r="17" spans="1:12" s="49" customFormat="1" ht="15.95" customHeight="1" x14ac:dyDescent="0.2">
      <c r="A17" s="65"/>
      <c r="B17" s="72"/>
      <c r="C17" s="69" t="s">
        <v>27</v>
      </c>
      <c r="D17" s="70" t="s">
        <v>71</v>
      </c>
      <c r="E17" s="65">
        <v>48</v>
      </c>
      <c r="F17" s="63"/>
      <c r="G17" s="63"/>
      <c r="H17" s="63"/>
      <c r="J17" s="369"/>
    </row>
    <row r="18" spans="1:12" s="49" customFormat="1" ht="15.95" customHeight="1" x14ac:dyDescent="0.2">
      <c r="A18" s="65"/>
      <c r="B18" s="72"/>
      <c r="C18" s="69" t="s">
        <v>27</v>
      </c>
      <c r="D18" s="70" t="s">
        <v>72</v>
      </c>
      <c r="E18" s="65">
        <v>49</v>
      </c>
      <c r="F18" s="425">
        <f>Rezultati!E29</f>
        <v>3091426.9499999997</v>
      </c>
      <c r="G18" s="63"/>
      <c r="H18" s="63">
        <f>+'[1]A-P'!$H$9</f>
        <v>7052922</v>
      </c>
      <c r="K18" s="64"/>
      <c r="L18" s="64"/>
    </row>
    <row r="19" spans="1:12" s="49" customFormat="1" ht="15.95" customHeight="1" x14ac:dyDescent="0.2">
      <c r="A19" s="65"/>
      <c r="B19" s="72"/>
      <c r="C19" s="69" t="s">
        <v>27</v>
      </c>
      <c r="D19" s="70" t="s">
        <v>73</v>
      </c>
      <c r="E19" s="65">
        <v>50</v>
      </c>
      <c r="F19" s="63"/>
      <c r="G19" s="63"/>
      <c r="H19" s="63"/>
    </row>
    <row r="20" spans="1:12" s="49" customFormat="1" ht="15.95" customHeight="1" x14ac:dyDescent="0.2">
      <c r="A20" s="65"/>
      <c r="B20" s="72"/>
      <c r="C20" s="69" t="s">
        <v>27</v>
      </c>
      <c r="D20" s="70" t="s">
        <v>74</v>
      </c>
      <c r="E20" s="65">
        <v>51</v>
      </c>
      <c r="F20" s="63">
        <v>18286</v>
      </c>
      <c r="G20" s="63"/>
      <c r="H20" s="63">
        <v>18750</v>
      </c>
    </row>
    <row r="21" spans="1:12" s="49" customFormat="1" ht="15.95" customHeight="1" x14ac:dyDescent="0.2">
      <c r="A21" s="65"/>
      <c r="B21" s="72"/>
      <c r="C21" s="69" t="s">
        <v>27</v>
      </c>
      <c r="D21" s="70" t="s">
        <v>501</v>
      </c>
      <c r="E21" s="65">
        <v>52</v>
      </c>
      <c r="F21" s="63"/>
      <c r="G21" s="63"/>
      <c r="H21" s="63"/>
      <c r="J21" s="64"/>
    </row>
    <row r="22" spans="1:12" s="49" customFormat="1" ht="15.95" customHeight="1" x14ac:dyDescent="0.2">
      <c r="A22" s="65"/>
      <c r="B22" s="72"/>
      <c r="C22" s="69" t="s">
        <v>27</v>
      </c>
      <c r="D22" s="70" t="s">
        <v>75</v>
      </c>
      <c r="E22" s="65">
        <v>53</v>
      </c>
      <c r="F22" s="63"/>
      <c r="G22" s="63"/>
      <c r="H22" s="63"/>
    </row>
    <row r="23" spans="1:12" s="49" customFormat="1" ht="15.95" customHeight="1" x14ac:dyDescent="0.2">
      <c r="A23" s="65"/>
      <c r="B23" s="72"/>
      <c r="C23" s="69" t="s">
        <v>27</v>
      </c>
      <c r="D23" s="70" t="s">
        <v>76</v>
      </c>
      <c r="E23" s="65">
        <v>54</v>
      </c>
      <c r="F23" s="63">
        <v>10484924</v>
      </c>
      <c r="G23" s="63"/>
      <c r="H23" s="63">
        <f>+'[1]A-P'!$H$13</f>
        <v>13684000</v>
      </c>
      <c r="K23" s="64"/>
    </row>
    <row r="24" spans="1:12" s="49" customFormat="1" ht="15.95" customHeight="1" x14ac:dyDescent="0.2">
      <c r="A24" s="65"/>
      <c r="B24" s="66">
        <v>4</v>
      </c>
      <c r="C24" s="67" t="s">
        <v>77</v>
      </c>
      <c r="D24" s="68"/>
      <c r="E24" s="65">
        <v>55</v>
      </c>
      <c r="F24" s="63"/>
      <c r="G24" s="63"/>
      <c r="H24" s="63"/>
    </row>
    <row r="25" spans="1:12" s="49" customFormat="1" ht="15.95" customHeight="1" x14ac:dyDescent="0.2">
      <c r="A25" s="65"/>
      <c r="B25" s="66">
        <v>5</v>
      </c>
      <c r="C25" s="67" t="s">
        <v>78</v>
      </c>
      <c r="D25" s="68"/>
      <c r="E25" s="65">
        <v>56</v>
      </c>
      <c r="F25" s="63"/>
      <c r="G25" s="63"/>
      <c r="H25" s="63"/>
    </row>
    <row r="26" spans="1:12" s="49" customFormat="1" ht="24.75" customHeight="1" x14ac:dyDescent="0.2">
      <c r="A26" s="73" t="s">
        <v>48</v>
      </c>
      <c r="B26" s="433" t="s">
        <v>79</v>
      </c>
      <c r="C26" s="434"/>
      <c r="D26" s="435"/>
      <c r="E26" s="65">
        <v>57</v>
      </c>
      <c r="F26" s="63">
        <f>F32</f>
        <v>0</v>
      </c>
      <c r="G26" s="63"/>
      <c r="H26" s="63">
        <v>0</v>
      </c>
    </row>
    <row r="27" spans="1:12" s="49" customFormat="1" ht="15.95" customHeight="1" x14ac:dyDescent="0.2">
      <c r="A27" s="65"/>
      <c r="B27" s="66">
        <v>1</v>
      </c>
      <c r="C27" s="67" t="s">
        <v>80</v>
      </c>
      <c r="D27" s="74"/>
      <c r="E27" s="65">
        <v>58</v>
      </c>
      <c r="F27" s="63"/>
      <c r="G27" s="63"/>
      <c r="H27" s="63"/>
    </row>
    <row r="28" spans="1:12" s="49" customFormat="1" ht="15.95" customHeight="1" x14ac:dyDescent="0.2">
      <c r="A28" s="65"/>
      <c r="B28" s="72"/>
      <c r="C28" s="69" t="s">
        <v>27</v>
      </c>
      <c r="D28" s="70" t="s">
        <v>81</v>
      </c>
      <c r="E28" s="65">
        <v>59</v>
      </c>
      <c r="F28" s="63"/>
      <c r="G28" s="63"/>
      <c r="H28" s="63"/>
    </row>
    <row r="29" spans="1:12" s="49" customFormat="1" ht="15.95" customHeight="1" x14ac:dyDescent="0.2">
      <c r="A29" s="65"/>
      <c r="B29" s="72"/>
      <c r="C29" s="69" t="s">
        <v>27</v>
      </c>
      <c r="D29" s="70" t="s">
        <v>82</v>
      </c>
      <c r="E29" s="65">
        <v>60</v>
      </c>
      <c r="F29" s="63"/>
      <c r="G29" s="63"/>
      <c r="H29" s="63"/>
    </row>
    <row r="30" spans="1:12" s="49" customFormat="1" ht="15.95" customHeight="1" x14ac:dyDescent="0.2">
      <c r="A30" s="65"/>
      <c r="B30" s="66">
        <v>2</v>
      </c>
      <c r="C30" s="67" t="s">
        <v>83</v>
      </c>
      <c r="D30" s="68"/>
      <c r="E30" s="65">
        <v>61</v>
      </c>
      <c r="F30" s="63"/>
      <c r="G30" s="63"/>
      <c r="H30" s="63"/>
    </row>
    <row r="31" spans="1:12" s="49" customFormat="1" ht="15.95" customHeight="1" x14ac:dyDescent="0.2">
      <c r="A31" s="65"/>
      <c r="B31" s="66">
        <v>3</v>
      </c>
      <c r="C31" s="67" t="s">
        <v>77</v>
      </c>
      <c r="D31" s="68"/>
      <c r="E31" s="65">
        <v>62</v>
      </c>
      <c r="F31" s="63"/>
      <c r="G31" s="63"/>
      <c r="H31" s="63"/>
    </row>
    <row r="32" spans="1:12" s="49" customFormat="1" ht="15.95" customHeight="1" x14ac:dyDescent="0.2">
      <c r="A32" s="65"/>
      <c r="B32" s="66">
        <v>4</v>
      </c>
      <c r="C32" s="67" t="s">
        <v>84</v>
      </c>
      <c r="D32" s="68"/>
      <c r="E32" s="65">
        <v>63</v>
      </c>
      <c r="F32" s="63">
        <v>0</v>
      </c>
      <c r="G32" s="63"/>
      <c r="H32" s="63">
        <v>0</v>
      </c>
    </row>
    <row r="33" spans="1:12" s="49" customFormat="1" ht="24.75" customHeight="1" x14ac:dyDescent="0.2">
      <c r="A33" s="65"/>
      <c r="B33" s="433" t="s">
        <v>85</v>
      </c>
      <c r="C33" s="434"/>
      <c r="D33" s="435"/>
      <c r="E33" s="65">
        <v>64</v>
      </c>
      <c r="F33" s="63">
        <f>F26+F8</f>
        <v>161505519.94999999</v>
      </c>
      <c r="G33" s="63"/>
      <c r="H33" s="63">
        <f t="shared" ref="H33" si="3">H26+H8</f>
        <v>162900153.99000001</v>
      </c>
    </row>
    <row r="34" spans="1:12" s="49" customFormat="1" ht="24.75" customHeight="1" x14ac:dyDescent="0.2">
      <c r="A34" s="73" t="s">
        <v>86</v>
      </c>
      <c r="B34" s="433" t="s">
        <v>87</v>
      </c>
      <c r="C34" s="434"/>
      <c r="D34" s="435"/>
      <c r="E34" s="65">
        <v>65</v>
      </c>
      <c r="F34" s="63">
        <f>F35+F36+F37+F38+F39+F40+F41+F42+F43+F44</f>
        <v>63760994.079099506</v>
      </c>
      <c r="G34" s="63"/>
      <c r="H34" s="63">
        <f t="shared" ref="H34" si="4">H35+H36+H37+H38+H39+H40+H41+H42+H43+H44</f>
        <v>48366402.029099509</v>
      </c>
      <c r="J34" s="64"/>
    </row>
    <row r="35" spans="1:12" s="49" customFormat="1" ht="15.95" customHeight="1" x14ac:dyDescent="0.2">
      <c r="A35" s="65"/>
      <c r="B35" s="66">
        <v>1</v>
      </c>
      <c r="C35" s="67" t="s">
        <v>88</v>
      </c>
      <c r="D35" s="68"/>
      <c r="E35" s="65">
        <v>66</v>
      </c>
      <c r="F35" s="63"/>
      <c r="G35" s="63"/>
      <c r="H35" s="63"/>
    </row>
    <row r="36" spans="1:12" s="49" customFormat="1" ht="15.95" customHeight="1" x14ac:dyDescent="0.2">
      <c r="A36" s="65"/>
      <c r="B36" s="90">
        <v>2</v>
      </c>
      <c r="C36" s="67" t="s">
        <v>89</v>
      </c>
      <c r="D36" s="68"/>
      <c r="E36" s="65">
        <v>67</v>
      </c>
      <c r="F36" s="63"/>
      <c r="G36" s="63"/>
      <c r="H36" s="63"/>
    </row>
    <row r="37" spans="1:12" s="49" customFormat="1" ht="15.95" customHeight="1" x14ac:dyDescent="0.2">
      <c r="A37" s="65"/>
      <c r="B37" s="66">
        <v>3</v>
      </c>
      <c r="C37" s="67" t="s">
        <v>90</v>
      </c>
      <c r="D37" s="68"/>
      <c r="E37" s="65">
        <v>68</v>
      </c>
      <c r="F37" s="63">
        <v>100000</v>
      </c>
      <c r="G37" s="63"/>
      <c r="H37" s="63">
        <v>100000</v>
      </c>
    </row>
    <row r="38" spans="1:12" s="49" customFormat="1" ht="15.95" customHeight="1" x14ac:dyDescent="0.2">
      <c r="A38" s="65"/>
      <c r="B38" s="90">
        <v>4</v>
      </c>
      <c r="C38" s="67" t="s">
        <v>91</v>
      </c>
      <c r="D38" s="68"/>
      <c r="E38" s="65">
        <v>69</v>
      </c>
      <c r="F38" s="63"/>
      <c r="G38" s="63"/>
      <c r="H38" s="63"/>
    </row>
    <row r="39" spans="1:12" s="49" customFormat="1" ht="15.95" customHeight="1" x14ac:dyDescent="0.2">
      <c r="A39" s="65"/>
      <c r="B39" s="66">
        <v>5</v>
      </c>
      <c r="C39" s="67" t="s">
        <v>92</v>
      </c>
      <c r="D39" s="68"/>
      <c r="E39" s="65">
        <v>70</v>
      </c>
      <c r="F39" s="63"/>
      <c r="G39" s="63"/>
      <c r="H39" s="63"/>
    </row>
    <row r="40" spans="1:12" s="49" customFormat="1" ht="15.95" customHeight="1" x14ac:dyDescent="0.2">
      <c r="A40" s="65"/>
      <c r="B40" s="90">
        <v>6</v>
      </c>
      <c r="C40" s="67" t="s">
        <v>93</v>
      </c>
      <c r="D40" s="68"/>
      <c r="E40" s="65">
        <v>71</v>
      </c>
      <c r="F40" s="63"/>
      <c r="G40" s="63"/>
      <c r="H40" s="63">
        <v>0</v>
      </c>
    </row>
    <row r="41" spans="1:12" s="49" customFormat="1" ht="15.95" customHeight="1" x14ac:dyDescent="0.2">
      <c r="A41" s="65"/>
      <c r="B41" s="66">
        <v>7</v>
      </c>
      <c r="C41" s="67" t="s">
        <v>94</v>
      </c>
      <c r="D41" s="68"/>
      <c r="E41" s="65">
        <v>72</v>
      </c>
      <c r="F41" s="63"/>
      <c r="G41" s="63"/>
      <c r="H41" s="63"/>
    </row>
    <row r="42" spans="1:12" s="49" customFormat="1" ht="15.95" customHeight="1" x14ac:dyDescent="0.2">
      <c r="A42" s="65"/>
      <c r="B42" s="90">
        <v>8</v>
      </c>
      <c r="C42" s="67" t="s">
        <v>95</v>
      </c>
      <c r="D42" s="68"/>
      <c r="E42" s="65">
        <v>73</v>
      </c>
      <c r="F42" s="63">
        <f>+H42+H44</f>
        <v>48266402.029099509</v>
      </c>
      <c r="G42" s="63"/>
      <c r="H42" s="63">
        <f>[2]Pasivi!$F$42</f>
        <v>26037089.449999999</v>
      </c>
      <c r="K42" s="49">
        <v>27024468</v>
      </c>
      <c r="L42" s="64">
        <f>K42-H44</f>
        <v>4795155.4209004864</v>
      </c>
    </row>
    <row r="43" spans="1:12" s="49" customFormat="1" ht="15.95" customHeight="1" x14ac:dyDescent="0.2">
      <c r="A43" s="65"/>
      <c r="B43" s="66">
        <v>9</v>
      </c>
      <c r="C43" s="67" t="s">
        <v>96</v>
      </c>
      <c r="D43" s="68"/>
      <c r="E43" s="65">
        <v>74</v>
      </c>
      <c r="F43" s="63"/>
      <c r="G43" s="63"/>
      <c r="H43" s="63"/>
    </row>
    <row r="44" spans="1:12" s="49" customFormat="1" ht="15.95" customHeight="1" x14ac:dyDescent="0.2">
      <c r="A44" s="65"/>
      <c r="B44" s="90">
        <v>10</v>
      </c>
      <c r="C44" s="67" t="s">
        <v>97</v>
      </c>
      <c r="D44" s="68"/>
      <c r="E44" s="65">
        <v>75</v>
      </c>
      <c r="F44" s="63">
        <f>Rezultati!E30</f>
        <v>15394592.050000001</v>
      </c>
      <c r="G44" s="63"/>
      <c r="H44" s="63">
        <f>Rezultati!G30</f>
        <v>22229312.579099514</v>
      </c>
      <c r="K44" s="49">
        <v>14895216</v>
      </c>
      <c r="L44" s="64">
        <f>F44-K44</f>
        <v>499376.05000000075</v>
      </c>
    </row>
    <row r="45" spans="1:12" s="49" customFormat="1" ht="24.75" customHeight="1" x14ac:dyDescent="0.2">
      <c r="A45" s="65"/>
      <c r="B45" s="433" t="s">
        <v>98</v>
      </c>
      <c r="C45" s="434"/>
      <c r="D45" s="435"/>
      <c r="E45" s="65">
        <v>76</v>
      </c>
      <c r="F45" s="63">
        <f>F34+F33</f>
        <v>225266514.02909949</v>
      </c>
      <c r="G45" s="63">
        <f t="shared" ref="G45:H45" si="5">G34+G33</f>
        <v>0</v>
      </c>
      <c r="H45" s="63">
        <f t="shared" si="5"/>
        <v>211266556.01909953</v>
      </c>
    </row>
    <row r="46" spans="1:12" s="49" customFormat="1" ht="15.95" customHeight="1" x14ac:dyDescent="0.2">
      <c r="A46" s="81"/>
      <c r="B46" s="81"/>
      <c r="C46" s="91"/>
      <c r="D46" s="82"/>
      <c r="E46" s="82"/>
      <c r="F46" s="84"/>
      <c r="G46" s="84"/>
      <c r="H46" s="84"/>
    </row>
    <row r="47" spans="1:12" s="49" customFormat="1" ht="15.95" customHeight="1" x14ac:dyDescent="0.2">
      <c r="A47" s="81"/>
      <c r="B47" s="81"/>
      <c r="C47" s="91"/>
      <c r="D47" s="82"/>
      <c r="E47" s="82"/>
    </row>
    <row r="48" spans="1:12" s="49" customFormat="1" ht="15.95" customHeight="1" x14ac:dyDescent="0.2">
      <c r="A48" s="81"/>
      <c r="B48" s="81"/>
      <c r="C48" s="91"/>
      <c r="D48" s="82"/>
      <c r="E48" s="82"/>
      <c r="F48" s="64">
        <f>Aktivi!F45</f>
        <v>225266514</v>
      </c>
      <c r="G48" s="64"/>
    </row>
    <row r="49" spans="1:8" s="49" customFormat="1" ht="15.95" customHeight="1" x14ac:dyDescent="0.2">
      <c r="A49" s="81"/>
      <c r="B49" s="81"/>
      <c r="C49" s="91"/>
      <c r="D49" s="82"/>
      <c r="E49" s="82"/>
      <c r="F49" s="92">
        <f>F45-F48</f>
        <v>2.9099494218826294E-2</v>
      </c>
      <c r="G49" s="92"/>
      <c r="H49" s="92"/>
    </row>
    <row r="50" spans="1:8" s="49" customFormat="1" ht="15.95" customHeight="1" x14ac:dyDescent="0.2">
      <c r="A50" s="81"/>
      <c r="B50" s="81"/>
      <c r="C50" s="91"/>
      <c r="D50" s="82"/>
      <c r="E50" s="82"/>
      <c r="F50" s="84"/>
      <c r="G50" s="84"/>
      <c r="H50" s="84"/>
    </row>
    <row r="51" spans="1:8" s="49" customFormat="1" ht="15.95" customHeight="1" x14ac:dyDescent="0.2">
      <c r="A51" s="81"/>
      <c r="B51" s="81"/>
      <c r="C51" s="91"/>
      <c r="D51" s="82"/>
      <c r="E51" s="82"/>
      <c r="G51" s="64"/>
      <c r="H51" s="84"/>
    </row>
    <row r="52" spans="1:8" s="49" customFormat="1" ht="15.95" customHeight="1" x14ac:dyDescent="0.2">
      <c r="A52" s="81"/>
      <c r="B52" s="81"/>
      <c r="C52" s="91"/>
      <c r="D52" s="82"/>
      <c r="E52" s="82"/>
      <c r="F52" s="84">
        <f>F45-F48</f>
        <v>2.9099494218826294E-2</v>
      </c>
      <c r="G52" s="84"/>
      <c r="H52" s="84"/>
    </row>
    <row r="53" spans="1:8" s="49" customFormat="1" ht="15.95" customHeight="1" x14ac:dyDescent="0.2">
      <c r="A53" s="81"/>
      <c r="B53" s="81"/>
      <c r="C53" s="91"/>
      <c r="D53" s="82"/>
      <c r="E53" s="82"/>
      <c r="F53" s="84"/>
      <c r="G53" s="84"/>
      <c r="H53" s="84"/>
    </row>
    <row r="54" spans="1:8" s="49" customFormat="1" ht="15.95" customHeight="1" x14ac:dyDescent="0.2">
      <c r="A54" s="81"/>
      <c r="B54" s="81"/>
      <c r="C54" s="91"/>
      <c r="D54" s="82"/>
      <c r="E54" s="82"/>
      <c r="F54" s="84"/>
      <c r="G54" s="84"/>
      <c r="H54" s="84"/>
    </row>
    <row r="55" spans="1:8" s="87" customFormat="1" ht="15.95" customHeight="1" x14ac:dyDescent="0.2">
      <c r="A55" s="93"/>
      <c r="B55" s="93"/>
      <c r="C55" s="93"/>
      <c r="D55" s="93"/>
      <c r="E55" s="94"/>
      <c r="F55" s="95"/>
      <c r="G55" s="95"/>
      <c r="H55" s="95"/>
    </row>
    <row r="56" spans="1:8" x14ac:dyDescent="0.2">
      <c r="A56" s="96"/>
      <c r="B56" s="96"/>
      <c r="C56" s="97"/>
      <c r="D56" s="98"/>
      <c r="E56" s="98"/>
      <c r="F56" s="99"/>
      <c r="G56" s="99"/>
      <c r="H56" s="99"/>
    </row>
  </sheetData>
  <mergeCells count="10">
    <mergeCell ref="F2:H2"/>
    <mergeCell ref="A4:H4"/>
    <mergeCell ref="A6:A7"/>
    <mergeCell ref="B6:D7"/>
    <mergeCell ref="E6:E7"/>
    <mergeCell ref="B45:D45"/>
    <mergeCell ref="B8:D8"/>
    <mergeCell ref="B26:D26"/>
    <mergeCell ref="B33:D33"/>
    <mergeCell ref="B34:D34"/>
  </mergeCells>
  <phoneticPr fontId="6" type="noConversion"/>
  <pageMargins left="0.67" right="0.35433070866141736" top="0" bottom="0" header="0" footer="0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42"/>
  <sheetViews>
    <sheetView topLeftCell="A13" workbookViewId="0">
      <selection activeCell="P28" sqref="P28"/>
    </sheetView>
  </sheetViews>
  <sheetFormatPr defaultRowHeight="12.75" x14ac:dyDescent="0.2"/>
  <cols>
    <col min="1" max="1" width="3.7109375" style="42" customWidth="1"/>
    <col min="2" max="2" width="5.28515625" style="42" customWidth="1"/>
    <col min="3" max="3" width="2.7109375" style="42" customWidth="1"/>
    <col min="4" max="4" width="51.7109375" style="10" customWidth="1"/>
    <col min="5" max="5" width="14.85546875" style="44" customWidth="1"/>
    <col min="6" max="6" width="1" style="44" customWidth="1"/>
    <col min="7" max="7" width="15.7109375" style="44" customWidth="1"/>
    <col min="8" max="8" width="5" style="10" customWidth="1"/>
    <col min="9" max="9" width="9.140625" style="10"/>
    <col min="10" max="10" width="18" style="104" customWidth="1"/>
    <col min="11" max="16384" width="9.140625" style="10"/>
  </cols>
  <sheetData>
    <row r="2" spans="1:10" s="49" customFormat="1" ht="15" x14ac:dyDescent="0.2">
      <c r="A2" s="45" t="s">
        <v>486</v>
      </c>
      <c r="B2" s="45"/>
      <c r="C2" s="46"/>
      <c r="D2" s="86" t="s">
        <v>500</v>
      </c>
      <c r="E2" s="48"/>
      <c r="F2" s="48"/>
      <c r="G2" s="102"/>
      <c r="J2" s="103"/>
    </row>
    <row r="3" spans="1:10" s="49" customFormat="1" ht="7.5" customHeight="1" x14ac:dyDescent="0.2">
      <c r="A3" s="45"/>
      <c r="B3" s="45"/>
      <c r="C3" s="46"/>
      <c r="D3" s="50"/>
      <c r="E3" s="52"/>
      <c r="F3" s="354"/>
      <c r="G3" s="102"/>
      <c r="J3" s="103"/>
    </row>
    <row r="4" spans="1:10" s="49" customFormat="1" ht="29.25" customHeight="1" x14ac:dyDescent="0.2">
      <c r="A4" s="454" t="s">
        <v>547</v>
      </c>
      <c r="B4" s="454"/>
      <c r="C4" s="454"/>
      <c r="D4" s="454"/>
      <c r="E4" s="454"/>
      <c r="F4" s="454"/>
      <c r="G4" s="454"/>
      <c r="J4" s="103"/>
    </row>
    <row r="5" spans="1:10" s="49" customFormat="1" ht="18.75" customHeight="1" x14ac:dyDescent="0.2">
      <c r="A5" s="455" t="s">
        <v>99</v>
      </c>
      <c r="B5" s="455"/>
      <c r="C5" s="455"/>
      <c r="D5" s="455"/>
      <c r="E5" s="455"/>
      <c r="F5" s="455"/>
      <c r="G5" s="455"/>
      <c r="J5" s="103"/>
    </row>
    <row r="6" spans="1:10" ht="7.5" customHeight="1" x14ac:dyDescent="0.2">
      <c r="A6" s="53"/>
      <c r="B6" s="53"/>
      <c r="C6" s="53"/>
      <c r="D6" s="33"/>
      <c r="E6" s="55"/>
      <c r="F6" s="55"/>
      <c r="G6" s="55"/>
    </row>
    <row r="7" spans="1:10" s="49" customFormat="1" ht="15.95" customHeight="1" x14ac:dyDescent="0.2">
      <c r="A7" s="456" t="s">
        <v>18</v>
      </c>
      <c r="B7" s="458" t="s">
        <v>100</v>
      </c>
      <c r="C7" s="459"/>
      <c r="D7" s="460"/>
      <c r="E7" s="105" t="s">
        <v>21</v>
      </c>
      <c r="F7" s="105"/>
      <c r="G7" s="105" t="s">
        <v>21</v>
      </c>
      <c r="J7" s="103"/>
    </row>
    <row r="8" spans="1:10" s="49" customFormat="1" ht="15.95" customHeight="1" x14ac:dyDescent="0.2">
      <c r="A8" s="457"/>
      <c r="B8" s="461"/>
      <c r="C8" s="462"/>
      <c r="D8" s="463"/>
      <c r="E8" s="106"/>
      <c r="F8" s="106"/>
      <c r="G8" s="107" t="s">
        <v>23</v>
      </c>
      <c r="J8" s="103"/>
    </row>
    <row r="9" spans="1:10" s="49" customFormat="1" ht="24.95" customHeight="1" x14ac:dyDescent="0.2">
      <c r="A9" s="65">
        <v>1</v>
      </c>
      <c r="B9" s="446" t="s">
        <v>101</v>
      </c>
      <c r="C9" s="447"/>
      <c r="D9" s="448"/>
      <c r="E9" s="371">
        <f>[3]Rezultati!$E$9</f>
        <v>432255312</v>
      </c>
      <c r="F9" s="108"/>
      <c r="G9" s="371">
        <v>419386489.05999899</v>
      </c>
      <c r="J9" s="103"/>
    </row>
    <row r="10" spans="1:10" s="49" customFormat="1" ht="24.95" customHeight="1" x14ac:dyDescent="0.2">
      <c r="A10" s="65">
        <v>2</v>
      </c>
      <c r="B10" s="446" t="s">
        <v>102</v>
      </c>
      <c r="C10" s="447"/>
      <c r="D10" s="448"/>
      <c r="E10" s="63"/>
      <c r="F10" s="63"/>
      <c r="G10" s="371"/>
      <c r="J10" s="103"/>
    </row>
    <row r="11" spans="1:10" s="49" customFormat="1" ht="24.95" customHeight="1" x14ac:dyDescent="0.2">
      <c r="A11" s="109">
        <v>3</v>
      </c>
      <c r="B11" s="446" t="s">
        <v>103</v>
      </c>
      <c r="C11" s="447"/>
      <c r="D11" s="448"/>
      <c r="E11" s="110"/>
      <c r="F11" s="355"/>
      <c r="G11" s="370"/>
      <c r="J11" s="103"/>
    </row>
    <row r="12" spans="1:10" s="49" customFormat="1" ht="24.95" customHeight="1" x14ac:dyDescent="0.2">
      <c r="A12" s="109">
        <v>4</v>
      </c>
      <c r="B12" s="446" t="s">
        <v>104</v>
      </c>
      <c r="C12" s="447"/>
      <c r="D12" s="448"/>
      <c r="E12" s="370">
        <v>237509708</v>
      </c>
      <c r="F12" s="355"/>
      <c r="G12" s="370">
        <v>341769575.34589946</v>
      </c>
      <c r="J12" s="103"/>
    </row>
    <row r="13" spans="1:10" s="49" customFormat="1" ht="24.95" customHeight="1" x14ac:dyDescent="0.2">
      <c r="A13" s="109">
        <v>5</v>
      </c>
      <c r="B13" s="446" t="s">
        <v>105</v>
      </c>
      <c r="C13" s="447"/>
      <c r="D13" s="448"/>
      <c r="E13" s="370">
        <f>E14+E15</f>
        <v>17779685</v>
      </c>
      <c r="F13" s="355"/>
      <c r="G13" s="370">
        <v>12597644</v>
      </c>
      <c r="J13" s="103"/>
    </row>
    <row r="14" spans="1:10" s="49" customFormat="1" ht="24.95" customHeight="1" x14ac:dyDescent="0.2">
      <c r="A14" s="109"/>
      <c r="B14" s="111"/>
      <c r="C14" s="452" t="s">
        <v>106</v>
      </c>
      <c r="D14" s="453"/>
      <c r="E14" s="370">
        <v>15222183</v>
      </c>
      <c r="F14" s="355"/>
      <c r="G14" s="370">
        <v>10767652</v>
      </c>
      <c r="J14" s="103"/>
    </row>
    <row r="15" spans="1:10" s="49" customFormat="1" ht="24.95" customHeight="1" x14ac:dyDescent="0.2">
      <c r="A15" s="109"/>
      <c r="B15" s="111"/>
      <c r="C15" s="452" t="s">
        <v>107</v>
      </c>
      <c r="D15" s="453"/>
      <c r="E15" s="370">
        <v>2557502</v>
      </c>
      <c r="F15" s="355"/>
      <c r="G15" s="370">
        <v>1829992</v>
      </c>
      <c r="J15" s="103"/>
    </row>
    <row r="16" spans="1:10" s="49" customFormat="1" ht="24.95" customHeight="1" x14ac:dyDescent="0.2">
      <c r="A16" s="65">
        <v>6</v>
      </c>
      <c r="B16" s="446" t="s">
        <v>108</v>
      </c>
      <c r="C16" s="447"/>
      <c r="D16" s="448"/>
      <c r="E16" s="371">
        <v>2318467</v>
      </c>
      <c r="F16" s="108"/>
      <c r="G16" s="371">
        <v>2711880</v>
      </c>
      <c r="J16" s="103"/>
    </row>
    <row r="17" spans="1:12" s="49" customFormat="1" ht="24.95" customHeight="1" x14ac:dyDescent="0.2">
      <c r="A17" s="65">
        <v>7</v>
      </c>
      <c r="B17" s="446" t="s">
        <v>109</v>
      </c>
      <c r="C17" s="447"/>
      <c r="D17" s="448"/>
      <c r="E17" s="371">
        <v>150651128</v>
      </c>
      <c r="F17" s="108"/>
      <c r="G17" s="371">
        <v>32442013.417099997</v>
      </c>
      <c r="J17" s="103"/>
    </row>
    <row r="18" spans="1:12" s="49" customFormat="1" ht="33" customHeight="1" x14ac:dyDescent="0.2">
      <c r="A18" s="65">
        <v>8</v>
      </c>
      <c r="B18" s="433" t="s">
        <v>110</v>
      </c>
      <c r="C18" s="434"/>
      <c r="D18" s="435"/>
      <c r="E18" s="371">
        <f>E17+E16+E13+E12</f>
        <v>408258988</v>
      </c>
      <c r="F18" s="108"/>
      <c r="G18" s="371">
        <v>389521112.76299948</v>
      </c>
      <c r="J18" s="103"/>
    </row>
    <row r="19" spans="1:12" s="49" customFormat="1" ht="32.25" customHeight="1" x14ac:dyDescent="0.2">
      <c r="A19" s="65">
        <v>9</v>
      </c>
      <c r="B19" s="449" t="s">
        <v>111</v>
      </c>
      <c r="C19" s="450"/>
      <c r="D19" s="451"/>
      <c r="E19" s="371">
        <f>E9+E10-E18</f>
        <v>23996324</v>
      </c>
      <c r="F19" s="108"/>
      <c r="G19" s="371">
        <v>29865376.296999514</v>
      </c>
      <c r="J19" s="103"/>
    </row>
    <row r="20" spans="1:12" s="49" customFormat="1" ht="24.95" customHeight="1" x14ac:dyDescent="0.2">
      <c r="A20" s="65">
        <v>10</v>
      </c>
      <c r="B20" s="446" t="s">
        <v>112</v>
      </c>
      <c r="C20" s="447"/>
      <c r="D20" s="448"/>
      <c r="E20" s="371"/>
      <c r="F20" s="63"/>
      <c r="G20" s="371"/>
      <c r="J20" s="103"/>
    </row>
    <row r="21" spans="1:12" s="49" customFormat="1" ht="24.95" customHeight="1" x14ac:dyDescent="0.2">
      <c r="A21" s="65">
        <v>11</v>
      </c>
      <c r="B21" s="446" t="s">
        <v>113</v>
      </c>
      <c r="C21" s="447"/>
      <c r="D21" s="448"/>
      <c r="E21" s="371"/>
      <c r="F21" s="63"/>
      <c r="G21" s="371"/>
      <c r="J21" s="103"/>
    </row>
    <row r="22" spans="1:12" s="49" customFormat="1" ht="24.95" customHeight="1" x14ac:dyDescent="0.2">
      <c r="A22" s="65">
        <v>12</v>
      </c>
      <c r="B22" s="446" t="s">
        <v>114</v>
      </c>
      <c r="C22" s="447"/>
      <c r="D22" s="448"/>
      <c r="E22" s="371">
        <f>E23+E24+E25+E26</f>
        <v>-5510305</v>
      </c>
      <c r="F22" s="108"/>
      <c r="G22" s="371">
        <v>-2324293.7179</v>
      </c>
      <c r="J22" s="103"/>
    </row>
    <row r="23" spans="1:12" s="49" customFormat="1" ht="24.95" customHeight="1" x14ac:dyDescent="0.2">
      <c r="A23" s="65"/>
      <c r="B23" s="112">
        <v>121</v>
      </c>
      <c r="C23" s="452" t="s">
        <v>115</v>
      </c>
      <c r="D23" s="453"/>
      <c r="E23" s="371"/>
      <c r="F23" s="108"/>
      <c r="G23" s="371"/>
      <c r="J23" s="103"/>
    </row>
    <row r="24" spans="1:12" s="49" customFormat="1" ht="24.95" customHeight="1" x14ac:dyDescent="0.2">
      <c r="A24" s="65"/>
      <c r="B24" s="111">
        <v>122</v>
      </c>
      <c r="C24" s="452" t="s">
        <v>116</v>
      </c>
      <c r="D24" s="453"/>
      <c r="E24" s="371">
        <v>-3125151</v>
      </c>
      <c r="F24" s="108"/>
      <c r="G24" s="371">
        <v>-1946318.7779000001</v>
      </c>
      <c r="J24" s="103"/>
    </row>
    <row r="25" spans="1:12" s="49" customFormat="1" ht="24.95" customHeight="1" x14ac:dyDescent="0.2">
      <c r="A25" s="65"/>
      <c r="B25" s="111">
        <v>123</v>
      </c>
      <c r="C25" s="452" t="s">
        <v>117</v>
      </c>
      <c r="D25" s="453"/>
      <c r="E25" s="371">
        <v>-2385154</v>
      </c>
      <c r="F25" s="108"/>
      <c r="G25" s="371">
        <v>-377974.94</v>
      </c>
      <c r="J25" s="103"/>
    </row>
    <row r="26" spans="1:12" s="49" customFormat="1" ht="24.95" customHeight="1" x14ac:dyDescent="0.2">
      <c r="A26" s="65"/>
      <c r="B26" s="111">
        <v>124</v>
      </c>
      <c r="C26" s="452" t="s">
        <v>118</v>
      </c>
      <c r="D26" s="453"/>
      <c r="E26" s="371"/>
      <c r="F26" s="108"/>
      <c r="G26" s="371"/>
      <c r="J26" s="103"/>
    </row>
    <row r="27" spans="1:12" s="49" customFormat="1" ht="39.950000000000003" customHeight="1" x14ac:dyDescent="0.2">
      <c r="A27" s="65">
        <v>13</v>
      </c>
      <c r="B27" s="449" t="s">
        <v>119</v>
      </c>
      <c r="C27" s="450"/>
      <c r="D27" s="451"/>
      <c r="E27" s="371">
        <f>E20+E21+E22</f>
        <v>-5510305</v>
      </c>
      <c r="F27" s="108"/>
      <c r="G27" s="371">
        <v>-2324293.7179</v>
      </c>
      <c r="J27" s="103"/>
    </row>
    <row r="28" spans="1:12" s="49" customFormat="1" ht="39.950000000000003" customHeight="1" x14ac:dyDescent="0.2">
      <c r="A28" s="65">
        <v>14</v>
      </c>
      <c r="B28" s="449" t="s">
        <v>120</v>
      </c>
      <c r="C28" s="450"/>
      <c r="D28" s="451"/>
      <c r="E28" s="371">
        <f>E19+E27</f>
        <v>18486019</v>
      </c>
      <c r="F28" s="371">
        <f t="shared" ref="F28:G28" si="0">F19+F27</f>
        <v>0</v>
      </c>
      <c r="G28" s="371">
        <f t="shared" si="0"/>
        <v>27541082.579099514</v>
      </c>
      <c r="J28" s="103"/>
    </row>
    <row r="29" spans="1:12" s="49" customFormat="1" ht="24.95" customHeight="1" x14ac:dyDescent="0.2">
      <c r="A29" s="65">
        <v>15</v>
      </c>
      <c r="B29" s="446" t="s">
        <v>121</v>
      </c>
      <c r="C29" s="447"/>
      <c r="D29" s="448"/>
      <c r="E29" s="371">
        <f>'2'!K211</f>
        <v>3091426.9499999997</v>
      </c>
      <c r="F29" s="368"/>
      <c r="G29" s="371">
        <v>5311770</v>
      </c>
      <c r="J29" s="103">
        <v>69</v>
      </c>
      <c r="L29" s="64"/>
    </row>
    <row r="30" spans="1:12" s="49" customFormat="1" ht="39.950000000000003" customHeight="1" x14ac:dyDescent="0.2">
      <c r="A30" s="65">
        <v>16</v>
      </c>
      <c r="B30" s="449" t="s">
        <v>122</v>
      </c>
      <c r="C30" s="450"/>
      <c r="D30" s="451"/>
      <c r="E30" s="371">
        <f>+E28-E29</f>
        <v>15394592.050000001</v>
      </c>
      <c r="F30" s="371">
        <f t="shared" ref="F30:G30" si="1">+F28-F29</f>
        <v>0</v>
      </c>
      <c r="G30" s="371">
        <f t="shared" si="1"/>
        <v>22229312.579099514</v>
      </c>
      <c r="J30" s="103"/>
    </row>
    <row r="31" spans="1:12" s="49" customFormat="1" ht="24.95" customHeight="1" x14ac:dyDescent="0.2">
      <c r="A31" s="65">
        <v>17</v>
      </c>
      <c r="B31" s="446" t="s">
        <v>123</v>
      </c>
      <c r="C31" s="447"/>
      <c r="D31" s="448"/>
      <c r="E31" s="371"/>
      <c r="F31" s="63"/>
      <c r="G31" s="371"/>
      <c r="J31" s="103">
        <f>E28/E9*100</f>
        <v>4.2766435684658513</v>
      </c>
    </row>
    <row r="32" spans="1:12" s="49" customFormat="1" ht="15.95" customHeight="1" x14ac:dyDescent="0.2">
      <c r="A32" s="81"/>
      <c r="B32" s="81"/>
      <c r="C32" s="81"/>
      <c r="D32" s="82"/>
      <c r="E32" s="84"/>
      <c r="F32" s="84"/>
      <c r="G32" s="84"/>
      <c r="J32" s="103"/>
    </row>
    <row r="33" spans="1:10" s="49" customFormat="1" ht="15.95" customHeight="1" x14ac:dyDescent="0.2">
      <c r="A33" s="81"/>
      <c r="B33" s="81"/>
      <c r="C33" s="81"/>
      <c r="D33" s="82"/>
      <c r="E33" s="84"/>
      <c r="F33" s="84"/>
      <c r="G33" s="84"/>
      <c r="J33" s="103"/>
    </row>
    <row r="34" spans="1:10" s="49" customFormat="1" ht="15.95" customHeight="1" x14ac:dyDescent="0.2">
      <c r="A34" s="81"/>
      <c r="B34" s="81"/>
      <c r="C34" s="81"/>
      <c r="D34" s="82"/>
      <c r="E34" s="84"/>
      <c r="F34" s="84"/>
      <c r="G34" s="84"/>
      <c r="J34" s="103"/>
    </row>
    <row r="35" spans="1:10" s="49" customFormat="1" ht="15.95" customHeight="1" x14ac:dyDescent="0.2">
      <c r="A35" s="81"/>
      <c r="B35" s="81"/>
      <c r="C35" s="81"/>
      <c r="D35" s="82"/>
      <c r="E35" s="84"/>
      <c r="F35" s="84"/>
      <c r="G35" s="84"/>
      <c r="J35" s="103"/>
    </row>
    <row r="36" spans="1:10" s="49" customFormat="1" ht="15.95" customHeight="1" x14ac:dyDescent="0.2">
      <c r="A36" s="81"/>
      <c r="B36" s="81"/>
      <c r="C36" s="81"/>
      <c r="D36" s="82"/>
      <c r="E36" s="84"/>
      <c r="F36" s="84"/>
      <c r="G36" s="84"/>
      <c r="J36" s="103"/>
    </row>
    <row r="37" spans="1:10" s="49" customFormat="1" ht="15.95" customHeight="1" x14ac:dyDescent="0.2">
      <c r="A37" s="81"/>
      <c r="B37" s="81"/>
      <c r="C37" s="81"/>
      <c r="D37" s="82"/>
      <c r="E37" s="84"/>
      <c r="F37" s="84"/>
      <c r="G37" s="84"/>
      <c r="J37" s="103"/>
    </row>
    <row r="38" spans="1:10" s="49" customFormat="1" ht="15.95" customHeight="1" x14ac:dyDescent="0.2">
      <c r="A38" s="81"/>
      <c r="B38" s="81"/>
      <c r="C38" s="81"/>
      <c r="D38" s="82"/>
      <c r="E38" s="84"/>
      <c r="F38" s="84"/>
      <c r="G38" s="84"/>
      <c r="J38" s="103"/>
    </row>
    <row r="39" spans="1:10" s="49" customFormat="1" ht="15.95" customHeight="1" x14ac:dyDescent="0.2">
      <c r="A39" s="81"/>
      <c r="B39" s="81"/>
      <c r="C39" s="81"/>
      <c r="D39" s="82"/>
      <c r="E39" s="84"/>
      <c r="F39" s="84"/>
      <c r="G39" s="84"/>
      <c r="J39" s="103"/>
    </row>
    <row r="40" spans="1:10" s="49" customFormat="1" ht="15.95" customHeight="1" x14ac:dyDescent="0.2">
      <c r="A40" s="81"/>
      <c r="B40" s="81"/>
      <c r="C40" s="81"/>
      <c r="D40" s="82"/>
      <c r="E40" s="84"/>
      <c r="F40" s="84"/>
      <c r="G40" s="84"/>
      <c r="J40" s="103"/>
    </row>
    <row r="41" spans="1:10" s="49" customFormat="1" ht="15.95" customHeight="1" x14ac:dyDescent="0.2">
      <c r="A41" s="81"/>
      <c r="B41" s="81"/>
      <c r="C41" s="81"/>
      <c r="D41" s="81"/>
      <c r="E41" s="84"/>
      <c r="F41" s="84"/>
      <c r="G41" s="84"/>
      <c r="J41" s="103"/>
    </row>
    <row r="42" spans="1:10" x14ac:dyDescent="0.2">
      <c r="A42" s="113"/>
      <c r="B42" s="113"/>
      <c r="C42" s="113"/>
      <c r="D42" s="114"/>
      <c r="E42" s="115"/>
      <c r="F42" s="115"/>
      <c r="G42" s="115"/>
    </row>
  </sheetData>
  <mergeCells count="27">
    <mergeCell ref="A4:G4"/>
    <mergeCell ref="A5:G5"/>
    <mergeCell ref="A7:A8"/>
    <mergeCell ref="B7:D8"/>
    <mergeCell ref="B13:D13"/>
    <mergeCell ref="C15:D15"/>
    <mergeCell ref="B16:D16"/>
    <mergeCell ref="B9:D9"/>
    <mergeCell ref="B10:D10"/>
    <mergeCell ref="B11:D11"/>
    <mergeCell ref="B12:D12"/>
    <mergeCell ref="C14:D14"/>
    <mergeCell ref="B21:D21"/>
    <mergeCell ref="B22:D22"/>
    <mergeCell ref="C23:D23"/>
    <mergeCell ref="C24:D24"/>
    <mergeCell ref="B17:D17"/>
    <mergeCell ref="B18:D18"/>
    <mergeCell ref="B19:D19"/>
    <mergeCell ref="B20:D20"/>
    <mergeCell ref="B29:D29"/>
    <mergeCell ref="B30:D30"/>
    <mergeCell ref="B31:D31"/>
    <mergeCell ref="C25:D25"/>
    <mergeCell ref="C26:D26"/>
    <mergeCell ref="B27:D27"/>
    <mergeCell ref="B28:D28"/>
  </mergeCells>
  <phoneticPr fontId="6" type="noConversion"/>
  <pageMargins left="0.39" right="0.31496062992125984" top="0" bottom="0.16" header="0" footer="0.23622047244094491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5"/>
  <sheetViews>
    <sheetView topLeftCell="A7" workbookViewId="0">
      <selection activeCell="E26" sqref="E26"/>
    </sheetView>
  </sheetViews>
  <sheetFormatPr defaultRowHeight="12.75" x14ac:dyDescent="0.2"/>
  <cols>
    <col min="1" max="2" width="3.7109375" style="42" customWidth="1"/>
    <col min="3" max="3" width="3.5703125" style="42" customWidth="1"/>
    <col min="4" max="4" width="44.42578125" style="10" customWidth="1"/>
    <col min="5" max="5" width="15.42578125" style="44" customWidth="1"/>
    <col min="6" max="6" width="15.42578125" style="131" customWidth="1"/>
    <col min="7" max="7" width="1.42578125" style="10" customWidth="1"/>
    <col min="8" max="16384" width="9.140625" style="10"/>
  </cols>
  <sheetData>
    <row r="1" spans="1:6" ht="15" x14ac:dyDescent="0.2">
      <c r="A1" s="45"/>
      <c r="B1" s="45"/>
      <c r="C1" s="46"/>
      <c r="D1" s="86" t="s">
        <v>500</v>
      </c>
      <c r="E1" s="55"/>
      <c r="F1" s="116"/>
    </row>
    <row r="2" spans="1:6" s="49" customFormat="1" x14ac:dyDescent="0.2">
      <c r="A2" s="48"/>
      <c r="B2" s="48"/>
      <c r="C2" s="48"/>
      <c r="D2" s="48"/>
      <c r="E2" s="48"/>
      <c r="F2" s="52"/>
    </row>
    <row r="3" spans="1:6" s="49" customFormat="1" ht="18" customHeight="1" x14ac:dyDescent="0.2">
      <c r="A3" s="454" t="s">
        <v>543</v>
      </c>
      <c r="B3" s="454"/>
      <c r="C3" s="454"/>
      <c r="D3" s="454"/>
      <c r="E3" s="454"/>
      <c r="F3" s="454"/>
    </row>
    <row r="4" spans="1:6" ht="6.75" customHeight="1" x14ac:dyDescent="0.2">
      <c r="A4" s="53"/>
      <c r="B4" s="53"/>
      <c r="C4" s="53"/>
      <c r="D4" s="33"/>
      <c r="E4" s="55"/>
      <c r="F4" s="116"/>
    </row>
    <row r="5" spans="1:6" s="49" customFormat="1" ht="15.95" customHeight="1" x14ac:dyDescent="0.2">
      <c r="A5" s="438" t="s">
        <v>18</v>
      </c>
      <c r="B5" s="458" t="s">
        <v>124</v>
      </c>
      <c r="C5" s="459"/>
      <c r="D5" s="460"/>
      <c r="E5" s="57" t="s">
        <v>21</v>
      </c>
      <c r="F5" s="57" t="s">
        <v>21</v>
      </c>
    </row>
    <row r="6" spans="1:6" s="49" customFormat="1" ht="15.95" customHeight="1" x14ac:dyDescent="0.2">
      <c r="A6" s="439"/>
      <c r="B6" s="461"/>
      <c r="C6" s="462"/>
      <c r="D6" s="463"/>
      <c r="E6" s="88" t="s">
        <v>22</v>
      </c>
      <c r="F6" s="59" t="s">
        <v>23</v>
      </c>
    </row>
    <row r="7" spans="1:6" s="49" customFormat="1" ht="21.75" customHeight="1" x14ac:dyDescent="0.2">
      <c r="A7" s="65">
        <v>1</v>
      </c>
      <c r="B7" s="117" t="s">
        <v>125</v>
      </c>
      <c r="C7" s="118"/>
      <c r="D7" s="74"/>
      <c r="E7" s="108"/>
      <c r="F7" s="108"/>
    </row>
    <row r="8" spans="1:6" s="49" customFormat="1" ht="15" customHeight="1" x14ac:dyDescent="0.2">
      <c r="A8" s="65">
        <v>2</v>
      </c>
      <c r="B8" s="117"/>
      <c r="C8" s="68" t="s">
        <v>126</v>
      </c>
      <c r="D8" s="68"/>
      <c r="E8" s="108">
        <f>+Rezultati!E28</f>
        <v>18486019</v>
      </c>
      <c r="F8" s="108">
        <f>Rezultati!G28</f>
        <v>27541082.579099514</v>
      </c>
    </row>
    <row r="9" spans="1:6" s="49" customFormat="1" ht="16.5" customHeight="1" x14ac:dyDescent="0.2">
      <c r="A9" s="65">
        <v>3</v>
      </c>
      <c r="B9" s="119"/>
      <c r="C9" s="120" t="s">
        <v>127</v>
      </c>
      <c r="D9" s="48"/>
      <c r="E9" s="108"/>
      <c r="F9" s="108"/>
    </row>
    <row r="10" spans="1:6" s="49" customFormat="1" ht="15" customHeight="1" x14ac:dyDescent="0.2">
      <c r="A10" s="65">
        <v>4</v>
      </c>
      <c r="B10" s="117"/>
      <c r="C10" s="118"/>
      <c r="D10" s="121" t="s">
        <v>128</v>
      </c>
      <c r="E10" s="108">
        <f>+Rezultati!E16</f>
        <v>2318467</v>
      </c>
      <c r="F10" s="108">
        <f>Rezultati!G16</f>
        <v>2711880</v>
      </c>
    </row>
    <row r="11" spans="1:6" s="49" customFormat="1" ht="16.5" customHeight="1" x14ac:dyDescent="0.2">
      <c r="A11" s="65">
        <v>5</v>
      </c>
      <c r="B11" s="117"/>
      <c r="C11" s="118"/>
      <c r="D11" s="121" t="s">
        <v>129</v>
      </c>
      <c r="E11" s="108"/>
      <c r="F11" s="108"/>
    </row>
    <row r="12" spans="1:6" s="49" customFormat="1" ht="15.75" customHeight="1" x14ac:dyDescent="0.2">
      <c r="A12" s="65">
        <v>6</v>
      </c>
      <c r="B12" s="117"/>
      <c r="C12" s="118"/>
      <c r="D12" s="121" t="s">
        <v>130</v>
      </c>
      <c r="E12" s="108"/>
      <c r="F12" s="108"/>
    </row>
    <row r="13" spans="1:6" s="49" customFormat="1" ht="16.5" customHeight="1" x14ac:dyDescent="0.2">
      <c r="A13" s="65">
        <v>7</v>
      </c>
      <c r="B13" s="117"/>
      <c r="C13" s="118"/>
      <c r="D13" s="121" t="s">
        <v>131</v>
      </c>
      <c r="E13" s="108"/>
      <c r="F13" s="108"/>
    </row>
    <row r="14" spans="1:6" s="82" customFormat="1" ht="20.100000000000001" customHeight="1" x14ac:dyDescent="0.2">
      <c r="A14" s="438">
        <v>8</v>
      </c>
      <c r="B14" s="458"/>
      <c r="C14" s="122" t="s">
        <v>132</v>
      </c>
      <c r="D14" s="78"/>
      <c r="E14" s="464">
        <f>Aktivi!H13-Aktivi!F13</f>
        <v>18217788.950999945</v>
      </c>
      <c r="F14" s="464">
        <v>-40459041</v>
      </c>
    </row>
    <row r="15" spans="1:6" s="82" customFormat="1" ht="14.25" customHeight="1" x14ac:dyDescent="0.2">
      <c r="A15" s="439"/>
      <c r="B15" s="461"/>
      <c r="C15" s="123" t="s">
        <v>133</v>
      </c>
      <c r="D15" s="78"/>
      <c r="E15" s="465"/>
      <c r="F15" s="465"/>
    </row>
    <row r="16" spans="1:6" s="49" customFormat="1" ht="20.100000000000001" customHeight="1" x14ac:dyDescent="0.2">
      <c r="A16" s="61">
        <v>9</v>
      </c>
      <c r="B16" s="117"/>
      <c r="C16" s="68" t="s">
        <v>134</v>
      </c>
      <c r="D16" s="68"/>
      <c r="E16" s="124">
        <f>Aktivi!H21-Aktivi!F21</f>
        <v>-38181537.158000231</v>
      </c>
      <c r="F16" s="124">
        <v>-3006878</v>
      </c>
    </row>
    <row r="17" spans="1:6" s="49" customFormat="1" ht="15.75" customHeight="1" x14ac:dyDescent="0.2">
      <c r="A17" s="438">
        <v>10</v>
      </c>
      <c r="B17" s="458"/>
      <c r="C17" s="122" t="s">
        <v>135</v>
      </c>
      <c r="D17" s="122"/>
      <c r="E17" s="464">
        <f>Pasivi!F33-Pasivi!H33</f>
        <v>-1394634.0400000215</v>
      </c>
      <c r="F17" s="464">
        <v>30098368</v>
      </c>
    </row>
    <row r="18" spans="1:6" s="49" customFormat="1" ht="9.75" customHeight="1" x14ac:dyDescent="0.2">
      <c r="A18" s="439"/>
      <c r="B18" s="461"/>
      <c r="C18" s="120" t="s">
        <v>136</v>
      </c>
      <c r="D18" s="120"/>
      <c r="E18" s="465"/>
      <c r="F18" s="465"/>
    </row>
    <row r="19" spans="1:6" s="49" customFormat="1" ht="15.75" customHeight="1" x14ac:dyDescent="0.2">
      <c r="A19" s="65">
        <v>11</v>
      </c>
      <c r="B19" s="117"/>
      <c r="C19" s="68" t="s">
        <v>137</v>
      </c>
      <c r="D19" s="68"/>
      <c r="E19" s="59"/>
      <c r="F19" s="59"/>
    </row>
    <row r="20" spans="1:6" s="49" customFormat="1" ht="15.75" customHeight="1" x14ac:dyDescent="0.2">
      <c r="A20" s="65">
        <v>12</v>
      </c>
      <c r="B20" s="117"/>
      <c r="C20" s="68" t="s">
        <v>138</v>
      </c>
      <c r="D20" s="68"/>
      <c r="E20" s="373"/>
      <c r="F20" s="108"/>
    </row>
    <row r="21" spans="1:6" s="49" customFormat="1" ht="15.75" customHeight="1" x14ac:dyDescent="0.2">
      <c r="A21" s="65">
        <v>13</v>
      </c>
      <c r="B21" s="117"/>
      <c r="C21" s="68" t="s">
        <v>139</v>
      </c>
      <c r="D21" s="68"/>
      <c r="E21" s="108">
        <f>-Rezultati!E29</f>
        <v>-3091426.9499999997</v>
      </c>
      <c r="F21" s="108">
        <f>-Rezultati!G29</f>
        <v>-5311770</v>
      </c>
    </row>
    <row r="22" spans="1:6" s="49" customFormat="1" ht="22.5" customHeight="1" x14ac:dyDescent="0.2">
      <c r="A22" s="65">
        <v>14</v>
      </c>
      <c r="B22" s="117"/>
      <c r="C22" s="70" t="s">
        <v>140</v>
      </c>
      <c r="D22" s="68"/>
      <c r="E22" s="108">
        <f>SUM(E8:E21)</f>
        <v>-3645323.1970003066</v>
      </c>
      <c r="F22" s="108">
        <f>SUM(F8:F21)+1</f>
        <v>11573642.579099514</v>
      </c>
    </row>
    <row r="23" spans="1:6" s="49" customFormat="1" ht="21.75" customHeight="1" x14ac:dyDescent="0.2">
      <c r="A23" s="65">
        <v>15</v>
      </c>
      <c r="B23" s="125" t="s">
        <v>141</v>
      </c>
      <c r="C23" s="118"/>
      <c r="D23" s="68"/>
      <c r="E23" s="63"/>
      <c r="F23" s="63"/>
    </row>
    <row r="24" spans="1:6" s="49" customFormat="1" ht="17.25" customHeight="1" x14ac:dyDescent="0.2">
      <c r="A24" s="65">
        <v>16</v>
      </c>
      <c r="B24" s="117"/>
      <c r="C24" s="68" t="s">
        <v>142</v>
      </c>
      <c r="D24" s="68"/>
      <c r="E24" s="108"/>
      <c r="F24" s="108"/>
    </row>
    <row r="25" spans="1:6" s="49" customFormat="1" ht="15" customHeight="1" x14ac:dyDescent="0.2">
      <c r="A25" s="65">
        <v>17</v>
      </c>
      <c r="B25" s="117"/>
      <c r="C25" s="68" t="s">
        <v>143</v>
      </c>
      <c r="D25" s="68"/>
      <c r="E25" s="373">
        <v>-1741240</v>
      </c>
      <c r="F25" s="108">
        <v>-4116241</v>
      </c>
    </row>
    <row r="26" spans="1:6" s="49" customFormat="1" ht="13.5" customHeight="1" x14ac:dyDescent="0.2">
      <c r="A26" s="65">
        <v>18</v>
      </c>
      <c r="B26" s="126"/>
      <c r="C26" s="68" t="s">
        <v>144</v>
      </c>
      <c r="D26" s="68"/>
      <c r="E26" s="108"/>
      <c r="F26" s="108"/>
    </row>
    <row r="27" spans="1:6" s="49" customFormat="1" ht="14.25" customHeight="1" x14ac:dyDescent="0.2">
      <c r="A27" s="65">
        <v>19</v>
      </c>
      <c r="B27" s="72"/>
      <c r="C27" s="68" t="s">
        <v>145</v>
      </c>
      <c r="D27" s="68"/>
      <c r="E27" s="108"/>
      <c r="F27" s="108"/>
    </row>
    <row r="28" spans="1:6" s="49" customFormat="1" ht="15" customHeight="1" x14ac:dyDescent="0.2">
      <c r="A28" s="65">
        <v>20</v>
      </c>
      <c r="B28" s="72"/>
      <c r="C28" s="68" t="s">
        <v>477</v>
      </c>
      <c r="D28" s="68"/>
      <c r="E28" s="373"/>
      <c r="F28" s="108"/>
    </row>
    <row r="29" spans="1:6" s="49" customFormat="1" ht="19.5" customHeight="1" x14ac:dyDescent="0.2">
      <c r="A29" s="65">
        <v>21</v>
      </c>
      <c r="B29" s="72"/>
      <c r="C29" s="70" t="s">
        <v>146</v>
      </c>
      <c r="D29" s="68"/>
      <c r="E29" s="108">
        <f>SUM(E24:E28)</f>
        <v>-1741240</v>
      </c>
      <c r="F29" s="108">
        <f>SUM(F24:F28)</f>
        <v>-4116241</v>
      </c>
    </row>
    <row r="30" spans="1:6" s="49" customFormat="1" ht="24.95" customHeight="1" x14ac:dyDescent="0.2">
      <c r="A30" s="65">
        <v>22</v>
      </c>
      <c r="B30" s="117" t="s">
        <v>147</v>
      </c>
      <c r="C30" s="127"/>
      <c r="D30" s="68"/>
      <c r="E30" s="63"/>
      <c r="F30" s="63"/>
    </row>
    <row r="31" spans="1:6" s="49" customFormat="1" ht="20.100000000000001" customHeight="1" x14ac:dyDescent="0.2">
      <c r="A31" s="65">
        <v>23</v>
      </c>
      <c r="B31" s="72"/>
      <c r="C31" s="68" t="s">
        <v>148</v>
      </c>
      <c r="D31" s="68"/>
      <c r="E31" s="108"/>
      <c r="F31" s="108"/>
    </row>
    <row r="32" spans="1:6" s="49" customFormat="1" ht="14.25" customHeight="1" x14ac:dyDescent="0.2">
      <c r="A32" s="65">
        <v>24</v>
      </c>
      <c r="B32" s="72"/>
      <c r="C32" s="68" t="s">
        <v>149</v>
      </c>
      <c r="D32" s="68"/>
      <c r="E32" s="108"/>
      <c r="F32" s="108"/>
    </row>
    <row r="33" spans="1:10" s="49" customFormat="1" ht="14.25" customHeight="1" x14ac:dyDescent="0.2">
      <c r="A33" s="65">
        <v>25</v>
      </c>
      <c r="B33" s="72"/>
      <c r="C33" s="68" t="s">
        <v>150</v>
      </c>
      <c r="D33" s="68"/>
      <c r="E33" s="108"/>
      <c r="F33" s="108"/>
    </row>
    <row r="34" spans="1:10" s="49" customFormat="1" ht="15.75" customHeight="1" x14ac:dyDescent="0.2">
      <c r="A34" s="65">
        <v>26</v>
      </c>
      <c r="B34" s="72"/>
      <c r="C34" s="68" t="s">
        <v>151</v>
      </c>
      <c r="D34" s="68"/>
      <c r="E34" s="108"/>
      <c r="F34" s="108"/>
    </row>
    <row r="35" spans="1:10" s="49" customFormat="1" ht="19.5" customHeight="1" x14ac:dyDescent="0.2">
      <c r="A35" s="65">
        <v>27</v>
      </c>
      <c r="B35" s="72"/>
      <c r="C35" s="70" t="s">
        <v>152</v>
      </c>
      <c r="D35" s="68"/>
      <c r="E35" s="108">
        <f>SUM(E31:E34)</f>
        <v>0</v>
      </c>
      <c r="F35" s="108">
        <f>SUM(F31:F34)</f>
        <v>0</v>
      </c>
    </row>
    <row r="36" spans="1:10" ht="25.5" customHeight="1" x14ac:dyDescent="0.2">
      <c r="A36" s="65">
        <v>28</v>
      </c>
      <c r="B36" s="125" t="s">
        <v>153</v>
      </c>
      <c r="C36" s="128"/>
      <c r="D36" s="129"/>
      <c r="E36" s="130">
        <f>E22+E29+E35</f>
        <v>-5386563.1970003061</v>
      </c>
      <c r="F36" s="130">
        <f>F22+F29+F35</f>
        <v>7457401.5790995136</v>
      </c>
      <c r="J36" s="49"/>
    </row>
    <row r="37" spans="1:10" ht="24" customHeight="1" x14ac:dyDescent="0.2">
      <c r="A37" s="65">
        <v>29</v>
      </c>
      <c r="B37" s="125" t="s">
        <v>154</v>
      </c>
      <c r="C37" s="128"/>
      <c r="D37" s="129"/>
      <c r="E37" s="130">
        <f>F38</f>
        <v>7822136.5790995136</v>
      </c>
      <c r="F37" s="130">
        <f>[2]Cashi!$E$37</f>
        <v>364735</v>
      </c>
      <c r="J37" s="49"/>
    </row>
    <row r="38" spans="1:10" ht="24.75" customHeight="1" x14ac:dyDescent="0.2">
      <c r="A38" s="65">
        <v>30</v>
      </c>
      <c r="B38" s="125" t="s">
        <v>155</v>
      </c>
      <c r="C38" s="128"/>
      <c r="D38" s="129"/>
      <c r="E38" s="130">
        <f>E36+E37</f>
        <v>2435573.3820992075</v>
      </c>
      <c r="F38" s="130">
        <f>F36+F37</f>
        <v>7822136.5790995136</v>
      </c>
      <c r="I38" s="44"/>
      <c r="J38" s="49"/>
    </row>
    <row r="39" spans="1:10" x14ac:dyDescent="0.2">
      <c r="J39" s="49"/>
    </row>
    <row r="40" spans="1:10" x14ac:dyDescent="0.2">
      <c r="J40" s="49"/>
    </row>
    <row r="41" spans="1:10" x14ac:dyDescent="0.2">
      <c r="E41" s="44">
        <f>Aktivi!F9</f>
        <v>2435573</v>
      </c>
      <c r="F41" s="131">
        <f>Aktivi!H9</f>
        <v>7822137</v>
      </c>
      <c r="J41" s="49"/>
    </row>
    <row r="42" spans="1:10" x14ac:dyDescent="0.2">
      <c r="J42" s="49"/>
    </row>
    <row r="43" spans="1:10" x14ac:dyDescent="0.2">
      <c r="E43" s="44">
        <f>E38-E41</f>
        <v>0.3820992074906826</v>
      </c>
    </row>
    <row r="45" spans="1:10" x14ac:dyDescent="0.2">
      <c r="F45" s="44"/>
    </row>
  </sheetData>
  <mergeCells count="11">
    <mergeCell ref="A17:A18"/>
    <mergeCell ref="B17:B18"/>
    <mergeCell ref="E17:E18"/>
    <mergeCell ref="F17:F18"/>
    <mergeCell ref="A3:F3"/>
    <mergeCell ref="A5:A6"/>
    <mergeCell ref="B5:D6"/>
    <mergeCell ref="A14:A15"/>
    <mergeCell ref="B14:B15"/>
    <mergeCell ref="E14:E15"/>
    <mergeCell ref="F14:F15"/>
  </mergeCells>
  <phoneticPr fontId="6" type="noConversion"/>
  <pageMargins left="0.65" right="0.35433070866141736" top="0.98425196850393704" bottom="0.32" header="0.51181102362204722" footer="0.51181102362204722"/>
  <pageSetup orientation="portrait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6"/>
  <sheetViews>
    <sheetView topLeftCell="A4" workbookViewId="0">
      <selection activeCell="K30" sqref="K30"/>
    </sheetView>
  </sheetViews>
  <sheetFormatPr defaultColWidth="17.7109375" defaultRowHeight="12.75" x14ac:dyDescent="0.2"/>
  <cols>
    <col min="1" max="1" width="2.85546875" style="85" customWidth="1"/>
    <col min="2" max="2" width="31.28515625" style="85" customWidth="1"/>
    <col min="3" max="3" width="8.5703125" style="85" customWidth="1"/>
    <col min="4" max="4" width="8" style="85" customWidth="1"/>
    <col min="5" max="5" width="8.85546875" style="85" customWidth="1"/>
    <col min="6" max="6" width="17.140625" style="85" customWidth="1"/>
    <col min="7" max="7" width="19.85546875" style="85" customWidth="1"/>
    <col min="8" max="8" width="13.7109375" style="85" customWidth="1"/>
    <col min="9" max="9" width="8.140625" style="85" customWidth="1"/>
    <col min="10" max="10" width="10.85546875" style="85" customWidth="1"/>
    <col min="11" max="11" width="10.5703125" style="85" customWidth="1"/>
    <col min="12" max="12" width="2.7109375" style="85" customWidth="1"/>
    <col min="13" max="16384" width="17.7109375" style="85"/>
  </cols>
  <sheetData>
    <row r="1" spans="1:1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x14ac:dyDescent="0.2">
      <c r="A2" s="33"/>
      <c r="B2" s="47" t="s">
        <v>500</v>
      </c>
      <c r="D2" s="33"/>
      <c r="E2" s="33"/>
      <c r="F2" s="33"/>
      <c r="G2" s="33"/>
      <c r="H2" s="33"/>
      <c r="I2" s="33"/>
      <c r="J2" s="33"/>
      <c r="K2" s="33"/>
    </row>
    <row r="3" spans="1:11" ht="6.7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5.5" customHeight="1" x14ac:dyDescent="0.2">
      <c r="A4" s="478" t="s">
        <v>549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</row>
    <row r="5" spans="1:11" ht="6.75" customHeight="1" x14ac:dyDescent="0.2"/>
    <row r="6" spans="1:11" ht="12.75" customHeight="1" x14ac:dyDescent="0.2">
      <c r="B6" s="132" t="s">
        <v>156</v>
      </c>
      <c r="H6" s="133"/>
      <c r="I6" s="133"/>
      <c r="J6" s="133"/>
    </row>
    <row r="7" spans="1:11" ht="6.75" customHeight="1" thickBot="1" x14ac:dyDescent="0.25"/>
    <row r="8" spans="1:11" s="53" customFormat="1" ht="24.95" customHeight="1" thickTop="1" x14ac:dyDescent="0.2">
      <c r="A8" s="479" t="s">
        <v>18</v>
      </c>
      <c r="B8" s="481" t="s">
        <v>157</v>
      </c>
      <c r="C8" s="483" t="s">
        <v>158</v>
      </c>
      <c r="D8" s="484"/>
      <c r="E8" s="484"/>
      <c r="F8" s="484"/>
      <c r="G8" s="484"/>
      <c r="H8" s="484"/>
      <c r="I8" s="485"/>
      <c r="J8" s="134" t="s">
        <v>159</v>
      </c>
      <c r="K8" s="135"/>
    </row>
    <row r="9" spans="1:11" s="53" customFormat="1" ht="24.95" customHeight="1" x14ac:dyDescent="0.2">
      <c r="A9" s="480"/>
      <c r="B9" s="482"/>
      <c r="C9" s="136" t="s">
        <v>160</v>
      </c>
      <c r="D9" s="136" t="s">
        <v>161</v>
      </c>
      <c r="E9" s="137" t="s">
        <v>304</v>
      </c>
      <c r="F9" s="137" t="s">
        <v>162</v>
      </c>
      <c r="G9" s="137" t="s">
        <v>163</v>
      </c>
      <c r="H9" s="136" t="s">
        <v>164</v>
      </c>
      <c r="I9" s="138" t="s">
        <v>165</v>
      </c>
      <c r="J9" s="138" t="s">
        <v>166</v>
      </c>
      <c r="K9" s="139" t="s">
        <v>165</v>
      </c>
    </row>
    <row r="10" spans="1:11" s="53" customFormat="1" ht="24.95" customHeight="1" x14ac:dyDescent="0.2">
      <c r="A10" s="480"/>
      <c r="B10" s="482"/>
      <c r="C10" s="136" t="s">
        <v>167</v>
      </c>
      <c r="D10" s="136" t="s">
        <v>168</v>
      </c>
      <c r="E10" s="137"/>
      <c r="F10" s="137" t="s">
        <v>169</v>
      </c>
      <c r="G10" s="136" t="s">
        <v>170</v>
      </c>
      <c r="H10" s="136" t="s">
        <v>171</v>
      </c>
      <c r="I10" s="138"/>
      <c r="J10" s="138" t="s">
        <v>172</v>
      </c>
      <c r="K10" s="139"/>
    </row>
    <row r="11" spans="1:11" s="145" customFormat="1" ht="24.95" customHeight="1" thickBot="1" x14ac:dyDescent="0.25">
      <c r="A11" s="140" t="s">
        <v>24</v>
      </c>
      <c r="B11" s="156" t="s">
        <v>506</v>
      </c>
      <c r="C11" s="142">
        <v>100000</v>
      </c>
      <c r="D11" s="142"/>
      <c r="E11" s="142">
        <v>0</v>
      </c>
      <c r="F11" s="142">
        <v>0</v>
      </c>
      <c r="G11" s="142"/>
      <c r="H11" s="142">
        <f>Pasivi!H42</f>
        <v>26037089.449999999</v>
      </c>
      <c r="I11" s="143"/>
      <c r="J11" s="143"/>
      <c r="K11" s="144">
        <f>C11+F11+H11+E11</f>
        <v>26137089.449999999</v>
      </c>
    </row>
    <row r="12" spans="1:11" s="145" customFormat="1" ht="15.95" customHeight="1" thickTop="1" x14ac:dyDescent="0.2">
      <c r="A12" s="146" t="s">
        <v>173</v>
      </c>
      <c r="B12" s="147" t="s">
        <v>174</v>
      </c>
      <c r="C12" s="142"/>
      <c r="D12" s="142"/>
      <c r="E12" s="142"/>
      <c r="F12" s="142"/>
      <c r="G12" s="142"/>
      <c r="H12" s="142"/>
      <c r="I12" s="143"/>
      <c r="J12" s="143"/>
      <c r="K12" s="144"/>
    </row>
    <row r="13" spans="1:11" s="145" customFormat="1" ht="15.95" customHeight="1" x14ac:dyDescent="0.2">
      <c r="A13" s="140" t="s">
        <v>175</v>
      </c>
      <c r="B13" s="141" t="s">
        <v>176</v>
      </c>
      <c r="C13" s="142"/>
      <c r="D13" s="142"/>
      <c r="E13" s="142"/>
      <c r="F13" s="142"/>
      <c r="G13" s="142"/>
      <c r="H13" s="142"/>
      <c r="I13" s="143"/>
      <c r="J13" s="143"/>
      <c r="K13" s="144"/>
    </row>
    <row r="14" spans="1:11" s="145" customFormat="1" ht="15.95" customHeight="1" x14ac:dyDescent="0.2">
      <c r="A14" s="466">
        <v>1</v>
      </c>
      <c r="B14" s="148" t="s">
        <v>177</v>
      </c>
      <c r="C14" s="472"/>
      <c r="D14" s="472"/>
      <c r="E14" s="472"/>
      <c r="F14" s="472"/>
      <c r="G14" s="472"/>
      <c r="H14" s="472"/>
      <c r="I14" s="472"/>
      <c r="J14" s="472"/>
      <c r="K14" s="475"/>
    </row>
    <row r="15" spans="1:11" s="145" customFormat="1" ht="15.95" customHeight="1" x14ac:dyDescent="0.2">
      <c r="A15" s="468"/>
      <c r="B15" s="149" t="s">
        <v>178</v>
      </c>
      <c r="C15" s="474"/>
      <c r="D15" s="474"/>
      <c r="E15" s="474"/>
      <c r="F15" s="474"/>
      <c r="G15" s="474"/>
      <c r="H15" s="474"/>
      <c r="I15" s="474"/>
      <c r="J15" s="474"/>
      <c r="K15" s="477"/>
    </row>
    <row r="16" spans="1:11" s="145" customFormat="1" ht="15.95" customHeight="1" x14ac:dyDescent="0.2">
      <c r="A16" s="466">
        <v>2</v>
      </c>
      <c r="B16" s="150" t="s">
        <v>179</v>
      </c>
      <c r="C16" s="472"/>
      <c r="D16" s="472"/>
      <c r="E16" s="472"/>
      <c r="F16" s="472"/>
      <c r="G16" s="472"/>
      <c r="H16" s="472"/>
      <c r="I16" s="472"/>
      <c r="J16" s="472"/>
      <c r="K16" s="475"/>
    </row>
    <row r="17" spans="1:11" s="145" customFormat="1" ht="15.95" customHeight="1" x14ac:dyDescent="0.2">
      <c r="A17" s="467"/>
      <c r="B17" s="151" t="s">
        <v>180</v>
      </c>
      <c r="C17" s="473"/>
      <c r="D17" s="473"/>
      <c r="E17" s="473"/>
      <c r="F17" s="473"/>
      <c r="G17" s="473"/>
      <c r="H17" s="473"/>
      <c r="I17" s="473"/>
      <c r="J17" s="473"/>
      <c r="K17" s="476"/>
    </row>
    <row r="18" spans="1:11" s="145" customFormat="1" ht="15.95" customHeight="1" x14ac:dyDescent="0.2">
      <c r="A18" s="468"/>
      <c r="B18" s="152" t="s">
        <v>181</v>
      </c>
      <c r="C18" s="474"/>
      <c r="D18" s="474"/>
      <c r="E18" s="474"/>
      <c r="F18" s="474"/>
      <c r="G18" s="474"/>
      <c r="H18" s="474"/>
      <c r="I18" s="474"/>
      <c r="J18" s="474"/>
      <c r="K18" s="477"/>
    </row>
    <row r="19" spans="1:11" s="145" customFormat="1" ht="15.95" customHeight="1" x14ac:dyDescent="0.2">
      <c r="A19" s="146">
        <v>3</v>
      </c>
      <c r="B19" s="148" t="s">
        <v>182</v>
      </c>
      <c r="C19" s="153"/>
      <c r="D19" s="153"/>
      <c r="E19" s="153"/>
      <c r="F19" s="153"/>
      <c r="G19" s="153"/>
      <c r="H19" s="153">
        <f>Pasivi!H44</f>
        <v>22229312.579099514</v>
      </c>
      <c r="I19" s="154"/>
      <c r="J19" s="154"/>
      <c r="K19" s="155">
        <f>+H19</f>
        <v>22229312.579099514</v>
      </c>
    </row>
    <row r="20" spans="1:11" s="145" customFormat="1" ht="15.95" customHeight="1" x14ac:dyDescent="0.2">
      <c r="A20" s="146">
        <v>4</v>
      </c>
      <c r="B20" s="148" t="s">
        <v>183</v>
      </c>
      <c r="C20" s="153"/>
      <c r="D20" s="153"/>
      <c r="E20" s="153"/>
      <c r="F20" s="153"/>
      <c r="G20" s="153"/>
      <c r="H20" s="153"/>
      <c r="I20" s="154"/>
      <c r="J20" s="154"/>
      <c r="K20" s="155"/>
    </row>
    <row r="21" spans="1:11" s="145" customFormat="1" ht="15.95" customHeight="1" x14ac:dyDescent="0.2">
      <c r="A21" s="466">
        <v>5</v>
      </c>
      <c r="B21" s="150" t="s">
        <v>184</v>
      </c>
      <c r="C21" s="472"/>
      <c r="D21" s="472"/>
      <c r="E21" s="472"/>
      <c r="F21" s="472"/>
      <c r="G21" s="472"/>
      <c r="H21" s="472"/>
      <c r="I21" s="472"/>
      <c r="J21" s="472"/>
      <c r="K21" s="475"/>
    </row>
    <row r="22" spans="1:11" s="145" customFormat="1" ht="15.95" customHeight="1" x14ac:dyDescent="0.2">
      <c r="A22" s="468"/>
      <c r="B22" s="152" t="s">
        <v>185</v>
      </c>
      <c r="C22" s="474"/>
      <c r="D22" s="474"/>
      <c r="E22" s="474"/>
      <c r="F22" s="474"/>
      <c r="G22" s="474"/>
      <c r="H22" s="474"/>
      <c r="I22" s="474"/>
      <c r="J22" s="474"/>
      <c r="K22" s="477"/>
    </row>
    <row r="23" spans="1:11" s="145" customFormat="1" ht="15.95" customHeight="1" x14ac:dyDescent="0.2">
      <c r="A23" s="146">
        <v>6</v>
      </c>
      <c r="B23" s="148" t="s">
        <v>186</v>
      </c>
      <c r="C23" s="153"/>
      <c r="D23" s="153"/>
      <c r="E23" s="153"/>
      <c r="F23" s="153"/>
      <c r="G23" s="153"/>
      <c r="H23" s="153"/>
      <c r="I23" s="154"/>
      <c r="J23" s="154"/>
      <c r="K23" s="155"/>
    </row>
    <row r="24" spans="1:11" s="145" customFormat="1" ht="24.95" customHeight="1" thickBot="1" x14ac:dyDescent="0.25">
      <c r="A24" s="140" t="s">
        <v>48</v>
      </c>
      <c r="B24" s="156" t="s">
        <v>518</v>
      </c>
      <c r="C24" s="157">
        <f>Pasivi!H37</f>
        <v>100000</v>
      </c>
      <c r="D24" s="153"/>
      <c r="E24" s="153"/>
      <c r="F24" s="153">
        <f>Pasivi!H40</f>
        <v>0</v>
      </c>
      <c r="G24" s="153"/>
      <c r="H24" s="153">
        <f>+H19+H11</f>
        <v>48266402.029099509</v>
      </c>
      <c r="I24" s="154"/>
      <c r="J24" s="154"/>
      <c r="K24" s="155">
        <f>K11+K19</f>
        <v>48366402.029099509</v>
      </c>
    </row>
    <row r="25" spans="1:11" s="145" customFormat="1" ht="15.95" customHeight="1" thickTop="1" x14ac:dyDescent="0.2">
      <c r="A25" s="466">
        <v>1</v>
      </c>
      <c r="B25" s="148" t="s">
        <v>177</v>
      </c>
      <c r="C25" s="469"/>
      <c r="D25" s="472"/>
      <c r="E25" s="472"/>
      <c r="F25" s="472"/>
      <c r="G25" s="472"/>
      <c r="H25" s="472"/>
      <c r="I25" s="472"/>
      <c r="J25" s="472"/>
      <c r="K25" s="475"/>
    </row>
    <row r="26" spans="1:11" s="145" customFormat="1" ht="15.95" customHeight="1" x14ac:dyDescent="0.2">
      <c r="A26" s="468"/>
      <c r="B26" s="149" t="s">
        <v>187</v>
      </c>
      <c r="C26" s="471"/>
      <c r="D26" s="474"/>
      <c r="E26" s="474"/>
      <c r="F26" s="474"/>
      <c r="G26" s="474"/>
      <c r="H26" s="474"/>
      <c r="I26" s="474"/>
      <c r="J26" s="474"/>
      <c r="K26" s="477"/>
    </row>
    <row r="27" spans="1:11" s="145" customFormat="1" ht="15.95" customHeight="1" x14ac:dyDescent="0.2">
      <c r="A27" s="466">
        <v>2</v>
      </c>
      <c r="B27" s="150" t="s">
        <v>179</v>
      </c>
      <c r="C27" s="469"/>
      <c r="D27" s="472"/>
      <c r="E27" s="472"/>
      <c r="F27" s="472"/>
      <c r="G27" s="472"/>
      <c r="H27" s="472"/>
      <c r="I27" s="472"/>
      <c r="J27" s="472"/>
      <c r="K27" s="475"/>
    </row>
    <row r="28" spans="1:11" s="145" customFormat="1" ht="15.95" customHeight="1" x14ac:dyDescent="0.2">
      <c r="A28" s="467"/>
      <c r="B28" s="151" t="s">
        <v>180</v>
      </c>
      <c r="C28" s="470"/>
      <c r="D28" s="473"/>
      <c r="E28" s="473"/>
      <c r="F28" s="473"/>
      <c r="G28" s="473"/>
      <c r="H28" s="473"/>
      <c r="I28" s="473"/>
      <c r="J28" s="473"/>
      <c r="K28" s="476"/>
    </row>
    <row r="29" spans="1:11" s="145" customFormat="1" ht="15.95" customHeight="1" x14ac:dyDescent="0.2">
      <c r="A29" s="468"/>
      <c r="B29" s="152" t="s">
        <v>181</v>
      </c>
      <c r="C29" s="471"/>
      <c r="D29" s="474"/>
      <c r="E29" s="474"/>
      <c r="F29" s="474"/>
      <c r="G29" s="474"/>
      <c r="H29" s="474"/>
      <c r="I29" s="474"/>
      <c r="J29" s="474"/>
      <c r="K29" s="477"/>
    </row>
    <row r="30" spans="1:11" s="145" customFormat="1" ht="15.95" customHeight="1" x14ac:dyDescent="0.2">
      <c r="A30" s="146">
        <v>3</v>
      </c>
      <c r="B30" s="148" t="s">
        <v>188</v>
      </c>
      <c r="C30" s="157"/>
      <c r="D30" s="153"/>
      <c r="E30" s="153"/>
      <c r="F30" s="153"/>
      <c r="G30" s="153"/>
      <c r="H30" s="153">
        <f>+Rezultati!E30</f>
        <v>15394592.050000001</v>
      </c>
      <c r="I30" s="154"/>
      <c r="J30" s="154"/>
      <c r="K30" s="155">
        <f>+H30</f>
        <v>15394592.050000001</v>
      </c>
    </row>
    <row r="31" spans="1:11" s="145" customFormat="1" ht="15.95" customHeight="1" x14ac:dyDescent="0.2">
      <c r="A31" s="146">
        <v>4</v>
      </c>
      <c r="B31" s="148" t="s">
        <v>183</v>
      </c>
      <c r="C31" s="157"/>
      <c r="D31" s="153"/>
      <c r="E31" s="153"/>
      <c r="F31" s="153"/>
      <c r="G31" s="153"/>
      <c r="H31" s="153"/>
      <c r="I31" s="154"/>
      <c r="J31" s="154"/>
      <c r="K31" s="155"/>
    </row>
    <row r="32" spans="1:11" s="145" customFormat="1" ht="15.95" customHeight="1" x14ac:dyDescent="0.2">
      <c r="A32" s="146">
        <v>5</v>
      </c>
      <c r="B32" s="148" t="s">
        <v>186</v>
      </c>
      <c r="C32" s="157"/>
      <c r="D32" s="153"/>
      <c r="E32" s="153"/>
      <c r="F32" s="153"/>
      <c r="G32" s="153"/>
      <c r="H32" s="153"/>
      <c r="I32" s="154"/>
      <c r="J32" s="154"/>
      <c r="K32" s="155"/>
    </row>
    <row r="33" spans="1:13" s="145" customFormat="1" ht="15.95" customHeight="1" x14ac:dyDescent="0.2">
      <c r="A33" s="146">
        <v>6</v>
      </c>
      <c r="B33" s="148" t="s">
        <v>189</v>
      </c>
      <c r="C33" s="157"/>
      <c r="D33" s="153"/>
      <c r="E33" s="153"/>
      <c r="F33" s="153"/>
      <c r="G33" s="153"/>
      <c r="H33" s="153"/>
      <c r="I33" s="154"/>
      <c r="J33" s="154"/>
      <c r="K33" s="158"/>
    </row>
    <row r="34" spans="1:13" s="145" customFormat="1" ht="24.95" customHeight="1" thickBot="1" x14ac:dyDescent="0.25">
      <c r="A34" s="159" t="s">
        <v>86</v>
      </c>
      <c r="B34" s="156" t="s">
        <v>548</v>
      </c>
      <c r="C34" s="160">
        <v>100000</v>
      </c>
      <c r="D34" s="161"/>
      <c r="E34" s="161">
        <f>+E24</f>
        <v>0</v>
      </c>
      <c r="F34" s="161">
        <f>+F24</f>
        <v>0</v>
      </c>
      <c r="G34" s="161">
        <f>SUM(G24:G33)</f>
        <v>0</v>
      </c>
      <c r="H34" s="161">
        <f>H30</f>
        <v>15394592.050000001</v>
      </c>
      <c r="I34" s="162"/>
      <c r="J34" s="162"/>
      <c r="K34" s="163">
        <f>K24+K30+K25+K20</f>
        <v>63760994.079099506</v>
      </c>
      <c r="M34" s="374"/>
    </row>
    <row r="35" spans="1:13" ht="14.1" customHeight="1" thickTop="1" x14ac:dyDescent="0.2"/>
    <row r="36" spans="1:13" ht="14.1" customHeight="1" x14ac:dyDescent="0.2"/>
    <row r="37" spans="1:13" ht="14.1" customHeight="1" x14ac:dyDescent="0.2"/>
    <row r="38" spans="1:13" ht="14.1" customHeight="1" x14ac:dyDescent="0.2"/>
    <row r="39" spans="1:13" ht="14.1" customHeight="1" x14ac:dyDescent="0.2"/>
    <row r="40" spans="1:13" ht="14.1" customHeight="1" x14ac:dyDescent="0.2"/>
    <row r="41" spans="1:13" ht="14.1" customHeight="1" x14ac:dyDescent="0.2"/>
    <row r="42" spans="1:13" ht="14.1" customHeight="1" x14ac:dyDescent="0.2"/>
    <row r="43" spans="1:13" ht="14.1" customHeight="1" x14ac:dyDescent="0.2"/>
    <row r="44" spans="1:13" ht="14.1" customHeight="1" x14ac:dyDescent="0.2"/>
    <row r="45" spans="1:13" ht="14.1" customHeight="1" x14ac:dyDescent="0.2"/>
    <row r="46" spans="1:13" ht="14.1" customHeight="1" x14ac:dyDescent="0.2"/>
    <row r="47" spans="1:13" ht="14.1" customHeight="1" x14ac:dyDescent="0.2"/>
    <row r="48" spans="1:13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</sheetData>
  <mergeCells count="54">
    <mergeCell ref="J16:J18"/>
    <mergeCell ref="K16:K18"/>
    <mergeCell ref="G16:G18"/>
    <mergeCell ref="D14:D15"/>
    <mergeCell ref="E14:E15"/>
    <mergeCell ref="D16:D18"/>
    <mergeCell ref="E16:E18"/>
    <mergeCell ref="H16:H18"/>
    <mergeCell ref="I16:I18"/>
    <mergeCell ref="F16:F18"/>
    <mergeCell ref="A4:K4"/>
    <mergeCell ref="A8:A10"/>
    <mergeCell ref="B8:B10"/>
    <mergeCell ref="C8:I8"/>
    <mergeCell ref="J14:J15"/>
    <mergeCell ref="K14:K15"/>
    <mergeCell ref="A14:A15"/>
    <mergeCell ref="C14:C15"/>
    <mergeCell ref="F14:F15"/>
    <mergeCell ref="G14:G15"/>
    <mergeCell ref="H14:H15"/>
    <mergeCell ref="I14:I15"/>
    <mergeCell ref="J21:J22"/>
    <mergeCell ref="K21:K22"/>
    <mergeCell ref="A21:A22"/>
    <mergeCell ref="C21:C22"/>
    <mergeCell ref="D21:D22"/>
    <mergeCell ref="E21:E22"/>
    <mergeCell ref="F21:F22"/>
    <mergeCell ref="A16:A18"/>
    <mergeCell ref="A25:A26"/>
    <mergeCell ref="C25:C26"/>
    <mergeCell ref="D25:D26"/>
    <mergeCell ref="E25:E26"/>
    <mergeCell ref="C16:C18"/>
    <mergeCell ref="F25:F26"/>
    <mergeCell ref="G25:G26"/>
    <mergeCell ref="H25:H26"/>
    <mergeCell ref="I25:I26"/>
    <mergeCell ref="G21:G22"/>
    <mergeCell ref="H21:H22"/>
    <mergeCell ref="I21:I22"/>
    <mergeCell ref="J27:J29"/>
    <mergeCell ref="K27:K29"/>
    <mergeCell ref="J25:J26"/>
    <mergeCell ref="K25:K26"/>
    <mergeCell ref="G27:G29"/>
    <mergeCell ref="H27:H29"/>
    <mergeCell ref="I27:I29"/>
    <mergeCell ref="A27:A29"/>
    <mergeCell ref="C27:C29"/>
    <mergeCell ref="D27:D29"/>
    <mergeCell ref="E27:E29"/>
    <mergeCell ref="F27:F29"/>
  </mergeCells>
  <phoneticPr fontId="6" type="noConversion"/>
  <pageMargins left="0.25" right="0" top="0.5" bottom="0.5" header="0" footer="0"/>
  <pageSetup scale="9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7"/>
  <sheetViews>
    <sheetView topLeftCell="A25" workbookViewId="0">
      <selection activeCell="A10" sqref="A1:IV65536"/>
    </sheetView>
  </sheetViews>
  <sheetFormatPr defaultColWidth="4.7109375" defaultRowHeight="12.75" x14ac:dyDescent="0.2"/>
  <cols>
    <col min="1" max="1" width="4.5703125" style="85" customWidth="1"/>
    <col min="2" max="2" width="7.42578125" style="85" customWidth="1"/>
    <col min="3" max="3" width="78.28515625" style="85" customWidth="1"/>
    <col min="4" max="4" width="4.85546875" style="85" customWidth="1"/>
    <col min="5" max="5" width="1.5703125" style="85" customWidth="1"/>
    <col min="6" max="16384" width="4.7109375" style="85"/>
  </cols>
  <sheetData>
    <row r="1" spans="1:4" x14ac:dyDescent="0.2">
      <c r="A1" s="164"/>
      <c r="B1" s="165"/>
      <c r="C1" s="165"/>
      <c r="D1" s="166"/>
    </row>
    <row r="2" spans="1:4" s="87" customFormat="1" ht="33" customHeight="1" x14ac:dyDescent="0.2">
      <c r="A2" s="486" t="s">
        <v>190</v>
      </c>
      <c r="B2" s="487"/>
      <c r="C2" s="487"/>
      <c r="D2" s="488"/>
    </row>
    <row r="3" spans="1:4" s="171" customFormat="1" x14ac:dyDescent="0.2">
      <c r="A3" s="167"/>
      <c r="B3" s="168" t="s">
        <v>191</v>
      </c>
      <c r="C3" s="169"/>
      <c r="D3" s="170"/>
    </row>
    <row r="4" spans="1:4" s="171" customFormat="1" ht="11.25" x14ac:dyDescent="0.2">
      <c r="A4" s="167"/>
      <c r="B4" s="172"/>
      <c r="C4" s="173" t="s">
        <v>192</v>
      </c>
      <c r="D4" s="170"/>
    </row>
    <row r="5" spans="1:4" s="171" customFormat="1" ht="11.25" x14ac:dyDescent="0.2">
      <c r="A5" s="167"/>
      <c r="B5" s="172"/>
      <c r="C5" s="173" t="s">
        <v>193</v>
      </c>
      <c r="D5" s="170"/>
    </row>
    <row r="6" spans="1:4" s="171" customFormat="1" ht="11.25" x14ac:dyDescent="0.2">
      <c r="A6" s="167"/>
      <c r="B6" s="172" t="s">
        <v>194</v>
      </c>
      <c r="C6" s="174"/>
      <c r="D6" s="170"/>
    </row>
    <row r="7" spans="1:4" s="171" customFormat="1" ht="11.25" x14ac:dyDescent="0.2">
      <c r="A7" s="167"/>
      <c r="B7" s="172"/>
      <c r="C7" s="173" t="s">
        <v>195</v>
      </c>
      <c r="D7" s="170"/>
    </row>
    <row r="8" spans="1:4" s="171" customFormat="1" ht="11.25" x14ac:dyDescent="0.2">
      <c r="A8" s="167"/>
      <c r="B8" s="172"/>
      <c r="C8" s="173" t="s">
        <v>196</v>
      </c>
      <c r="D8" s="170"/>
    </row>
    <row r="9" spans="1:4" s="171" customFormat="1" ht="11.25" x14ac:dyDescent="0.2">
      <c r="A9" s="167"/>
      <c r="B9" s="175"/>
      <c r="C9" s="176" t="s">
        <v>197</v>
      </c>
      <c r="D9" s="170"/>
    </row>
    <row r="10" spans="1:4" ht="5.25" customHeight="1" x14ac:dyDescent="0.2">
      <c r="A10" s="177"/>
      <c r="B10" s="98"/>
      <c r="C10" s="98"/>
      <c r="D10" s="178"/>
    </row>
    <row r="11" spans="1:4" ht="15.75" x14ac:dyDescent="0.2">
      <c r="A11" s="177"/>
      <c r="B11" s="179" t="s">
        <v>198</v>
      </c>
      <c r="C11" s="180" t="s">
        <v>199</v>
      </c>
      <c r="D11" s="178"/>
    </row>
    <row r="12" spans="1:4" ht="6" customHeight="1" x14ac:dyDescent="0.2">
      <c r="A12" s="177"/>
      <c r="B12" s="181"/>
      <c r="D12" s="178"/>
    </row>
    <row r="13" spans="1:4" x14ac:dyDescent="0.2">
      <c r="A13" s="177"/>
      <c r="B13" s="182">
        <v>1</v>
      </c>
      <c r="C13" s="183" t="s">
        <v>200</v>
      </c>
      <c r="D13" s="178"/>
    </row>
    <row r="14" spans="1:4" x14ac:dyDescent="0.2">
      <c r="A14" s="177"/>
      <c r="B14" s="182">
        <v>2</v>
      </c>
      <c r="C14" s="184" t="s">
        <v>201</v>
      </c>
      <c r="D14" s="178"/>
    </row>
    <row r="15" spans="1:4" x14ac:dyDescent="0.2">
      <c r="A15" s="177"/>
      <c r="B15" s="183">
        <v>3</v>
      </c>
      <c r="C15" s="184" t="s">
        <v>202</v>
      </c>
      <c r="D15" s="178"/>
    </row>
    <row r="16" spans="1:4" s="184" customFormat="1" x14ac:dyDescent="0.2">
      <c r="A16" s="185"/>
      <c r="B16" s="183">
        <v>4</v>
      </c>
      <c r="C16" s="183" t="s">
        <v>203</v>
      </c>
      <c r="D16" s="186"/>
    </row>
    <row r="17" spans="1:4" s="184" customFormat="1" x14ac:dyDescent="0.2">
      <c r="A17" s="185"/>
      <c r="B17" s="183"/>
      <c r="C17" s="183" t="s">
        <v>204</v>
      </c>
      <c r="D17" s="186"/>
    </row>
    <row r="18" spans="1:4" s="184" customFormat="1" x14ac:dyDescent="0.2">
      <c r="A18" s="185"/>
      <c r="B18" s="183" t="s">
        <v>205</v>
      </c>
      <c r="C18" s="183"/>
      <c r="D18" s="186"/>
    </row>
    <row r="19" spans="1:4" s="184" customFormat="1" x14ac:dyDescent="0.2">
      <c r="A19" s="185"/>
      <c r="B19" s="183"/>
      <c r="C19" s="183" t="s">
        <v>206</v>
      </c>
      <c r="D19" s="186"/>
    </row>
    <row r="20" spans="1:4" s="184" customFormat="1" x14ac:dyDescent="0.2">
      <c r="A20" s="185"/>
      <c r="B20" s="183" t="s">
        <v>207</v>
      </c>
      <c r="C20" s="183"/>
      <c r="D20" s="186"/>
    </row>
    <row r="21" spans="1:4" s="184" customFormat="1" x14ac:dyDescent="0.2">
      <c r="A21" s="185"/>
      <c r="B21" s="183"/>
      <c r="C21" s="183" t="s">
        <v>208</v>
      </c>
      <c r="D21" s="186"/>
    </row>
    <row r="22" spans="1:4" s="184" customFormat="1" x14ac:dyDescent="0.2">
      <c r="A22" s="185"/>
      <c r="B22" s="183" t="s">
        <v>209</v>
      </c>
      <c r="C22" s="183"/>
      <c r="D22" s="186"/>
    </row>
    <row r="23" spans="1:4" s="184" customFormat="1" x14ac:dyDescent="0.2">
      <c r="A23" s="185"/>
      <c r="B23" s="183"/>
      <c r="C23" s="183" t="s">
        <v>210</v>
      </c>
      <c r="D23" s="186"/>
    </row>
    <row r="24" spans="1:4" s="184" customFormat="1" x14ac:dyDescent="0.2">
      <c r="A24" s="185"/>
      <c r="B24" s="183" t="s">
        <v>211</v>
      </c>
      <c r="C24" s="183"/>
      <c r="D24" s="186"/>
    </row>
    <row r="25" spans="1:4" s="184" customFormat="1" x14ac:dyDescent="0.2">
      <c r="A25" s="185"/>
      <c r="B25" s="183" t="s">
        <v>212</v>
      </c>
      <c r="C25" s="183"/>
      <c r="D25" s="186"/>
    </row>
    <row r="26" spans="1:4" s="184" customFormat="1" x14ac:dyDescent="0.2">
      <c r="A26" s="185"/>
      <c r="B26" s="183"/>
      <c r="C26" s="183" t="s">
        <v>213</v>
      </c>
      <c r="D26" s="186"/>
    </row>
    <row r="27" spans="1:4" s="184" customFormat="1" x14ac:dyDescent="0.2">
      <c r="A27" s="185"/>
      <c r="B27" s="183" t="s">
        <v>214</v>
      </c>
      <c r="C27" s="183"/>
      <c r="D27" s="186"/>
    </row>
    <row r="28" spans="1:4" s="184" customFormat="1" x14ac:dyDescent="0.2">
      <c r="A28" s="185"/>
      <c r="B28" s="183"/>
      <c r="C28" s="183" t="s">
        <v>215</v>
      </c>
      <c r="D28" s="186"/>
    </row>
    <row r="29" spans="1:4" s="184" customFormat="1" x14ac:dyDescent="0.2">
      <c r="A29" s="185"/>
      <c r="B29" s="183" t="s">
        <v>216</v>
      </c>
      <c r="C29" s="183"/>
      <c r="D29" s="186"/>
    </row>
    <row r="30" spans="1:4" s="184" customFormat="1" x14ac:dyDescent="0.2">
      <c r="A30" s="185"/>
      <c r="B30" s="183" t="s">
        <v>217</v>
      </c>
      <c r="C30" s="183" t="s">
        <v>218</v>
      </c>
      <c r="D30" s="186"/>
    </row>
    <row r="31" spans="1:4" s="184" customFormat="1" x14ac:dyDescent="0.2">
      <c r="A31" s="185"/>
      <c r="B31" s="183"/>
      <c r="C31" s="183" t="s">
        <v>219</v>
      </c>
      <c r="D31" s="186"/>
    </row>
    <row r="32" spans="1:4" s="184" customFormat="1" x14ac:dyDescent="0.2">
      <c r="A32" s="185"/>
      <c r="B32" s="183"/>
      <c r="C32" s="183" t="s">
        <v>220</v>
      </c>
      <c r="D32" s="186"/>
    </row>
    <row r="33" spans="1:4" s="184" customFormat="1" x14ac:dyDescent="0.2">
      <c r="A33" s="185"/>
      <c r="B33" s="183"/>
      <c r="C33" s="183" t="s">
        <v>221</v>
      </c>
      <c r="D33" s="186"/>
    </row>
    <row r="34" spans="1:4" s="184" customFormat="1" x14ac:dyDescent="0.2">
      <c r="A34" s="185"/>
      <c r="B34" s="183"/>
      <c r="C34" s="183" t="s">
        <v>222</v>
      </c>
      <c r="D34" s="186"/>
    </row>
    <row r="35" spans="1:4" s="184" customFormat="1" x14ac:dyDescent="0.2">
      <c r="A35" s="185"/>
      <c r="B35" s="183"/>
      <c r="C35" s="183" t="s">
        <v>223</v>
      </c>
      <c r="D35" s="186"/>
    </row>
    <row r="36" spans="1:4" s="184" customFormat="1" x14ac:dyDescent="0.2">
      <c r="A36" s="185"/>
      <c r="B36" s="183"/>
      <c r="C36" s="183" t="s">
        <v>224</v>
      </c>
      <c r="D36" s="186"/>
    </row>
    <row r="37" spans="1:4" s="184" customFormat="1" ht="6" customHeight="1" x14ac:dyDescent="0.2">
      <c r="A37" s="185"/>
      <c r="B37" s="183"/>
      <c r="C37" s="183"/>
      <c r="D37" s="186"/>
    </row>
    <row r="38" spans="1:4" s="184" customFormat="1" ht="15.75" x14ac:dyDescent="0.2">
      <c r="A38" s="185"/>
      <c r="B38" s="179" t="s">
        <v>225</v>
      </c>
      <c r="C38" s="180" t="s">
        <v>226</v>
      </c>
      <c r="D38" s="186"/>
    </row>
    <row r="39" spans="1:4" s="184" customFormat="1" ht="4.5" customHeight="1" x14ac:dyDescent="0.2">
      <c r="A39" s="185"/>
      <c r="B39" s="183"/>
      <c r="C39" s="183"/>
      <c r="D39" s="186"/>
    </row>
    <row r="40" spans="1:4" s="184" customFormat="1" x14ac:dyDescent="0.2">
      <c r="A40" s="185"/>
      <c r="B40" s="183"/>
      <c r="C40" s="183" t="s">
        <v>227</v>
      </c>
      <c r="D40" s="186"/>
    </row>
    <row r="41" spans="1:4" s="184" customFormat="1" x14ac:dyDescent="0.2">
      <c r="A41" s="185"/>
      <c r="B41" s="183" t="s">
        <v>228</v>
      </c>
      <c r="C41" s="183"/>
      <c r="D41" s="186"/>
    </row>
    <row r="42" spans="1:4" s="184" customFormat="1" x14ac:dyDescent="0.2">
      <c r="A42" s="185"/>
      <c r="B42" s="183"/>
      <c r="C42" s="183" t="s">
        <v>229</v>
      </c>
      <c r="D42" s="186"/>
    </row>
    <row r="43" spans="1:4" s="184" customFormat="1" x14ac:dyDescent="0.2">
      <c r="A43" s="185"/>
      <c r="B43" s="183" t="s">
        <v>230</v>
      </c>
      <c r="C43" s="183"/>
      <c r="D43" s="186"/>
    </row>
    <row r="44" spans="1:4" s="184" customFormat="1" x14ac:dyDescent="0.2">
      <c r="A44" s="185"/>
      <c r="B44" s="183"/>
      <c r="C44" s="183" t="s">
        <v>231</v>
      </c>
      <c r="D44" s="186"/>
    </row>
    <row r="45" spans="1:4" s="184" customFormat="1" x14ac:dyDescent="0.2">
      <c r="A45" s="185"/>
      <c r="B45" s="183" t="s">
        <v>232</v>
      </c>
      <c r="C45" s="183"/>
      <c r="D45" s="186"/>
    </row>
    <row r="46" spans="1:4" s="184" customFormat="1" x14ac:dyDescent="0.2">
      <c r="A46" s="185"/>
      <c r="B46" s="183"/>
      <c r="C46" s="183" t="s">
        <v>233</v>
      </c>
      <c r="D46" s="186"/>
    </row>
    <row r="47" spans="1:4" s="184" customFormat="1" x14ac:dyDescent="0.2">
      <c r="A47" s="185"/>
      <c r="B47" s="183" t="s">
        <v>234</v>
      </c>
      <c r="C47" s="183"/>
      <c r="D47" s="186"/>
    </row>
    <row r="48" spans="1:4" s="184" customFormat="1" x14ac:dyDescent="0.2">
      <c r="A48" s="185"/>
      <c r="C48" s="184" t="s">
        <v>235</v>
      </c>
      <c r="D48" s="186"/>
    </row>
    <row r="49" spans="1:4" s="184" customFormat="1" x14ac:dyDescent="0.2">
      <c r="A49" s="185"/>
      <c r="B49" s="184" t="s">
        <v>236</v>
      </c>
      <c r="D49" s="186"/>
    </row>
    <row r="50" spans="1:4" s="184" customFormat="1" x14ac:dyDescent="0.2">
      <c r="A50" s="185"/>
      <c r="B50" s="184" t="s">
        <v>237</v>
      </c>
      <c r="D50" s="186"/>
    </row>
    <row r="51" spans="1:4" s="184" customFormat="1" x14ac:dyDescent="0.2">
      <c r="A51" s="185"/>
      <c r="B51" s="184" t="s">
        <v>238</v>
      </c>
      <c r="C51" s="183"/>
      <c r="D51" s="186"/>
    </row>
    <row r="52" spans="1:4" s="184" customFormat="1" x14ac:dyDescent="0.2">
      <c r="A52" s="185"/>
      <c r="B52" s="183"/>
      <c r="C52" s="184" t="s">
        <v>239</v>
      </c>
      <c r="D52" s="186"/>
    </row>
    <row r="53" spans="1:4" s="184" customFormat="1" x14ac:dyDescent="0.2">
      <c r="A53" s="185"/>
      <c r="B53" s="183"/>
      <c r="C53" s="183" t="s">
        <v>240</v>
      </c>
      <c r="D53" s="186"/>
    </row>
    <row r="54" spans="1:4" s="33" customFormat="1" x14ac:dyDescent="0.2">
      <c r="A54" s="30"/>
      <c r="B54" s="31"/>
      <c r="C54" s="31" t="s">
        <v>241</v>
      </c>
      <c r="D54" s="26"/>
    </row>
    <row r="55" spans="1:4" x14ac:dyDescent="0.2">
      <c r="A55" s="177"/>
      <c r="B55" s="184"/>
      <c r="C55" s="184" t="s">
        <v>242</v>
      </c>
      <c r="D55" s="178"/>
    </row>
    <row r="56" spans="1:4" x14ac:dyDescent="0.2">
      <c r="A56" s="177"/>
      <c r="B56" s="184" t="s">
        <v>243</v>
      </c>
      <c r="C56" s="184"/>
      <c r="D56" s="178"/>
    </row>
    <row r="57" spans="1:4" x14ac:dyDescent="0.2">
      <c r="A57" s="187"/>
      <c r="B57" s="188"/>
      <c r="C57" s="188"/>
      <c r="D57" s="189"/>
    </row>
  </sheetData>
  <mergeCells count="1">
    <mergeCell ref="A2:D2"/>
  </mergeCells>
  <phoneticPr fontId="6" type="noConversion"/>
  <pageMargins left="0.9055118110236221" right="0.11811023622047245" top="0.51181102362204722" bottom="0.51181102362204722" header="0" footer="0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230"/>
  <sheetViews>
    <sheetView topLeftCell="A196" workbookViewId="0">
      <selection activeCell="E226" sqref="E226:E228"/>
    </sheetView>
  </sheetViews>
  <sheetFormatPr defaultRowHeight="12.75" x14ac:dyDescent="0.2"/>
  <cols>
    <col min="1" max="1" width="3.7109375" style="85" customWidth="1"/>
    <col min="2" max="2" width="2.7109375" style="100" customWidth="1"/>
    <col min="3" max="3" width="2" style="85" customWidth="1"/>
    <col min="4" max="4" width="3.42578125" style="85" customWidth="1"/>
    <col min="5" max="5" width="13.7109375" style="85" customWidth="1"/>
    <col min="6" max="7" width="10.5703125" style="85" customWidth="1"/>
    <col min="8" max="8" width="8" style="85" customWidth="1"/>
    <col min="9" max="9" width="10.28515625" style="85" customWidth="1"/>
    <col min="10" max="10" width="12" style="85" customWidth="1"/>
    <col min="11" max="11" width="12.7109375" style="85" customWidth="1"/>
    <col min="12" max="12" width="5.140625" style="85" customWidth="1"/>
    <col min="13" max="13" width="2.140625" style="85" customWidth="1"/>
    <col min="14" max="14" width="9.140625" style="85"/>
    <col min="15" max="15" width="13.28515625" style="85" customWidth="1"/>
    <col min="16" max="16384" width="9.140625" style="85"/>
  </cols>
  <sheetData>
    <row r="2" spans="1:12" x14ac:dyDescent="0.2">
      <c r="A2" s="164"/>
      <c r="B2" s="190"/>
      <c r="C2" s="165"/>
      <c r="D2" s="165"/>
      <c r="E2" s="165"/>
      <c r="F2" s="47" t="s">
        <v>509</v>
      </c>
      <c r="G2" s="165"/>
      <c r="H2" s="165"/>
      <c r="I2" s="165"/>
      <c r="J2" s="165"/>
      <c r="K2" s="165"/>
      <c r="L2" s="166"/>
    </row>
    <row r="3" spans="1:12" x14ac:dyDescent="0.2">
      <c r="A3" s="177"/>
      <c r="B3" s="96" t="s">
        <v>244</v>
      </c>
      <c r="C3" s="98"/>
      <c r="D3" s="98"/>
      <c r="E3" s="98"/>
      <c r="F3" s="98"/>
      <c r="G3" s="98"/>
      <c r="H3" s="98"/>
      <c r="I3" s="98"/>
      <c r="J3" s="98"/>
      <c r="K3" s="98"/>
      <c r="L3" s="178"/>
    </row>
    <row r="4" spans="1:12" s="87" customFormat="1" ht="33" customHeight="1" x14ac:dyDescent="0.2">
      <c r="A4" s="486" t="s">
        <v>190</v>
      </c>
      <c r="B4" s="487"/>
      <c r="C4" s="487"/>
      <c r="D4" s="487"/>
      <c r="E4" s="487"/>
      <c r="F4" s="487"/>
      <c r="G4" s="487"/>
      <c r="H4" s="487"/>
      <c r="I4" s="487"/>
      <c r="J4" s="487"/>
      <c r="K4" s="487"/>
      <c r="L4" s="488"/>
    </row>
    <row r="5" spans="1:12" s="87" customFormat="1" ht="12.75" customHeight="1" x14ac:dyDescent="0.2">
      <c r="A5" s="191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3"/>
    </row>
    <row r="6" spans="1:12" ht="15.75" x14ac:dyDescent="0.25">
      <c r="A6" s="177"/>
      <c r="B6" s="96"/>
      <c r="C6" s="514" t="s">
        <v>175</v>
      </c>
      <c r="D6" s="514"/>
      <c r="E6" s="194" t="s">
        <v>245</v>
      </c>
      <c r="F6" s="98"/>
      <c r="G6" s="98"/>
      <c r="H6" s="98"/>
      <c r="I6" s="98"/>
      <c r="J6" s="195"/>
      <c r="K6" s="195"/>
      <c r="L6" s="178"/>
    </row>
    <row r="7" spans="1:12" x14ac:dyDescent="0.2">
      <c r="A7" s="177"/>
      <c r="B7" s="96"/>
      <c r="C7" s="98"/>
      <c r="D7" s="98"/>
      <c r="E7" s="98"/>
      <c r="F7" s="98"/>
      <c r="G7" s="98"/>
      <c r="H7" s="98"/>
      <c r="I7" s="98"/>
      <c r="J7" s="195"/>
      <c r="K7" s="195"/>
      <c r="L7" s="178"/>
    </row>
    <row r="8" spans="1:12" x14ac:dyDescent="0.2">
      <c r="A8" s="177"/>
      <c r="B8" s="96"/>
      <c r="C8" s="98"/>
      <c r="D8" s="196" t="s">
        <v>24</v>
      </c>
      <c r="E8" s="197" t="s">
        <v>246</v>
      </c>
      <c r="F8" s="197"/>
      <c r="G8" s="198"/>
      <c r="H8" s="98"/>
      <c r="I8" s="98"/>
      <c r="J8" s="98"/>
      <c r="K8" s="98"/>
      <c r="L8" s="178"/>
    </row>
    <row r="9" spans="1:12" x14ac:dyDescent="0.2">
      <c r="A9" s="177"/>
      <c r="B9" s="96"/>
      <c r="C9" s="98"/>
      <c r="D9" s="196"/>
      <c r="E9" s="197"/>
      <c r="F9" s="197"/>
      <c r="G9" s="198"/>
      <c r="H9" s="98"/>
      <c r="I9" s="98"/>
      <c r="J9" s="98"/>
      <c r="K9" s="98"/>
      <c r="L9" s="178"/>
    </row>
    <row r="10" spans="1:12" x14ac:dyDescent="0.2">
      <c r="A10" s="185"/>
      <c r="B10" s="199"/>
      <c r="C10" s="183"/>
      <c r="D10" s="200">
        <v>1</v>
      </c>
      <c r="E10" s="201" t="s">
        <v>26</v>
      </c>
      <c r="F10" s="202"/>
      <c r="G10" s="98"/>
      <c r="H10" s="98"/>
      <c r="I10" s="98"/>
      <c r="J10" s="98"/>
      <c r="K10" s="98"/>
      <c r="L10" s="178"/>
    </row>
    <row r="11" spans="1:12" x14ac:dyDescent="0.2">
      <c r="A11" s="177"/>
      <c r="B11" s="96">
        <v>3</v>
      </c>
      <c r="C11" s="98"/>
      <c r="D11" s="98"/>
      <c r="E11" s="96" t="s">
        <v>28</v>
      </c>
      <c r="F11" s="195"/>
      <c r="G11" s="195"/>
      <c r="H11" s="195"/>
      <c r="I11" s="195"/>
      <c r="J11" s="195"/>
      <c r="K11" s="195"/>
      <c r="L11" s="178"/>
    </row>
    <row r="12" spans="1:12" x14ac:dyDescent="0.2">
      <c r="A12" s="177"/>
      <c r="B12" s="96"/>
      <c r="C12" s="98"/>
      <c r="D12" s="506" t="s">
        <v>18</v>
      </c>
      <c r="E12" s="508" t="s">
        <v>247</v>
      </c>
      <c r="F12" s="510"/>
      <c r="G12" s="506" t="s">
        <v>248</v>
      </c>
      <c r="H12" s="508" t="s">
        <v>249</v>
      </c>
      <c r="I12" s="510"/>
      <c r="J12" s="203" t="s">
        <v>250</v>
      </c>
      <c r="K12" s="204" t="s">
        <v>283</v>
      </c>
      <c r="L12" s="178"/>
    </row>
    <row r="13" spans="1:12" x14ac:dyDescent="0.2">
      <c r="A13" s="177"/>
      <c r="B13" s="96"/>
      <c r="C13" s="98"/>
      <c r="D13" s="507"/>
      <c r="E13" s="511"/>
      <c r="F13" s="513"/>
      <c r="G13" s="507"/>
      <c r="H13" s="511"/>
      <c r="I13" s="513"/>
      <c r="J13" s="205" t="s">
        <v>252</v>
      </c>
      <c r="K13" s="205" t="s">
        <v>253</v>
      </c>
      <c r="L13" s="178"/>
    </row>
    <row r="14" spans="1:12" x14ac:dyDescent="0.2">
      <c r="A14" s="177"/>
      <c r="B14" s="96"/>
      <c r="C14" s="98"/>
      <c r="D14" s="206">
        <v>1</v>
      </c>
      <c r="E14" s="505" t="s">
        <v>514</v>
      </c>
      <c r="F14" s="504"/>
      <c r="G14" s="207" t="s">
        <v>12</v>
      </c>
      <c r="H14" s="502"/>
      <c r="I14" s="504"/>
      <c r="J14" s="208"/>
      <c r="K14" s="209">
        <v>258101</v>
      </c>
      <c r="L14" s="178"/>
    </row>
    <row r="15" spans="1:12" x14ac:dyDescent="0.2">
      <c r="A15" s="177"/>
      <c r="B15" s="96"/>
      <c r="C15" s="98"/>
      <c r="D15" s="206">
        <v>2</v>
      </c>
      <c r="E15" s="505" t="s">
        <v>514</v>
      </c>
      <c r="F15" s="504"/>
      <c r="G15" s="207" t="s">
        <v>511</v>
      </c>
      <c r="H15" s="502"/>
      <c r="I15" s="504"/>
      <c r="J15" s="210"/>
      <c r="K15" s="209">
        <v>1782.87</v>
      </c>
      <c r="L15" s="178"/>
    </row>
    <row r="16" spans="1:12" x14ac:dyDescent="0.2">
      <c r="A16" s="177"/>
      <c r="B16" s="96"/>
      <c r="C16" s="98"/>
      <c r="D16" s="206">
        <v>3</v>
      </c>
      <c r="E16" s="505" t="s">
        <v>512</v>
      </c>
      <c r="F16" s="504"/>
      <c r="G16" s="207" t="s">
        <v>513</v>
      </c>
      <c r="H16" s="502"/>
      <c r="I16" s="504"/>
      <c r="J16" s="211"/>
      <c r="K16" s="212">
        <v>8959.3799999999992</v>
      </c>
      <c r="L16" s="178"/>
    </row>
    <row r="17" spans="1:15" x14ac:dyDescent="0.2">
      <c r="A17" s="177"/>
      <c r="B17" s="96"/>
      <c r="C17" s="98"/>
      <c r="D17" s="206">
        <v>4</v>
      </c>
      <c r="E17" s="505" t="s">
        <v>512</v>
      </c>
      <c r="F17" s="504"/>
      <c r="G17" s="207" t="s">
        <v>511</v>
      </c>
      <c r="H17" s="502"/>
      <c r="I17" s="504"/>
      <c r="J17" s="206"/>
      <c r="K17" s="212">
        <v>56347.81</v>
      </c>
      <c r="L17" s="178"/>
    </row>
    <row r="18" spans="1:15" x14ac:dyDescent="0.2">
      <c r="A18" s="177"/>
      <c r="B18" s="96"/>
      <c r="C18" s="98"/>
      <c r="D18" s="206"/>
      <c r="E18" s="505" t="s">
        <v>512</v>
      </c>
      <c r="F18" s="504"/>
      <c r="G18" s="207" t="s">
        <v>510</v>
      </c>
      <c r="H18" s="502"/>
      <c r="I18" s="504"/>
      <c r="J18" s="206"/>
      <c r="K18" s="212">
        <v>14137</v>
      </c>
      <c r="L18" s="178"/>
    </row>
    <row r="19" spans="1:15" x14ac:dyDescent="0.2">
      <c r="A19" s="177"/>
      <c r="B19" s="386"/>
      <c r="C19" s="98"/>
      <c r="D19" s="206"/>
      <c r="E19" s="505" t="s">
        <v>508</v>
      </c>
      <c r="F19" s="504"/>
      <c r="G19" s="213" t="s">
        <v>510</v>
      </c>
      <c r="H19" s="384"/>
      <c r="I19" s="385"/>
      <c r="J19" s="206"/>
      <c r="K19" s="212">
        <v>3337.64</v>
      </c>
      <c r="L19" s="178"/>
    </row>
    <row r="20" spans="1:15" x14ac:dyDescent="0.2">
      <c r="A20" s="177"/>
      <c r="B20" s="96"/>
      <c r="C20" s="98"/>
      <c r="D20" s="206"/>
      <c r="E20" s="505" t="s">
        <v>508</v>
      </c>
      <c r="F20" s="504"/>
      <c r="G20" s="213" t="s">
        <v>513</v>
      </c>
      <c r="H20" s="214"/>
      <c r="I20" s="215"/>
      <c r="J20" s="206"/>
      <c r="K20" s="212">
        <v>52.27</v>
      </c>
      <c r="L20" s="178"/>
    </row>
    <row r="21" spans="1:15" x14ac:dyDescent="0.2">
      <c r="A21" s="177"/>
      <c r="B21" s="96"/>
      <c r="C21" s="98"/>
      <c r="D21" s="206"/>
      <c r="E21" s="505" t="s">
        <v>508</v>
      </c>
      <c r="F21" s="504"/>
      <c r="G21" s="213" t="s">
        <v>511</v>
      </c>
      <c r="H21" s="214"/>
      <c r="I21" s="215"/>
      <c r="J21" s="206"/>
      <c r="K21" s="212">
        <v>3669.73</v>
      </c>
      <c r="L21" s="178"/>
    </row>
    <row r="22" spans="1:15" ht="16.5" customHeight="1" x14ac:dyDescent="0.2">
      <c r="A22" s="177"/>
      <c r="B22" s="96"/>
      <c r="C22" s="98"/>
      <c r="D22" s="206"/>
      <c r="E22" s="502" t="s">
        <v>254</v>
      </c>
      <c r="F22" s="503"/>
      <c r="G22" s="503"/>
      <c r="H22" s="503"/>
      <c r="I22" s="504"/>
      <c r="J22" s="216"/>
      <c r="K22" s="217">
        <f>SUM(K14:K21)</f>
        <v>346387.7</v>
      </c>
      <c r="L22" s="178"/>
      <c r="O22" s="101"/>
    </row>
    <row r="23" spans="1:15" x14ac:dyDescent="0.2">
      <c r="A23" s="177"/>
      <c r="B23" s="96"/>
      <c r="C23" s="98"/>
      <c r="D23" s="98"/>
      <c r="E23" s="96"/>
      <c r="F23" s="96"/>
      <c r="G23" s="195"/>
      <c r="H23" s="96"/>
      <c r="I23" s="96"/>
      <c r="J23" s="218"/>
      <c r="K23" s="219"/>
      <c r="L23" s="178"/>
      <c r="O23" s="101"/>
    </row>
    <row r="24" spans="1:15" x14ac:dyDescent="0.2">
      <c r="A24" s="177"/>
      <c r="B24" s="96"/>
      <c r="C24" s="98"/>
      <c r="D24" s="98"/>
      <c r="E24" s="96"/>
      <c r="F24" s="96"/>
      <c r="G24" s="195"/>
      <c r="H24" s="96"/>
      <c r="I24" s="96"/>
      <c r="J24" s="218"/>
      <c r="K24" s="219"/>
      <c r="L24" s="178"/>
      <c r="O24" s="101"/>
    </row>
    <row r="25" spans="1:15" x14ac:dyDescent="0.2">
      <c r="A25" s="177"/>
      <c r="B25" s="96">
        <v>4</v>
      </c>
      <c r="C25" s="98"/>
      <c r="D25" s="220"/>
      <c r="E25" s="199" t="s">
        <v>29</v>
      </c>
      <c r="F25" s="220"/>
      <c r="G25" s="220"/>
      <c r="H25" s="220"/>
      <c r="I25" s="220"/>
      <c r="J25" s="220"/>
      <c r="K25" s="221"/>
      <c r="L25" s="178"/>
    </row>
    <row r="26" spans="1:15" x14ac:dyDescent="0.2">
      <c r="A26" s="177"/>
      <c r="B26" s="96"/>
      <c r="C26" s="98"/>
      <c r="D26" s="506" t="s">
        <v>18</v>
      </c>
      <c r="E26" s="508" t="s">
        <v>255</v>
      </c>
      <c r="F26" s="509"/>
      <c r="G26" s="509"/>
      <c r="H26" s="509"/>
      <c r="I26" s="510"/>
      <c r="J26" s="203" t="s">
        <v>250</v>
      </c>
      <c r="K26" s="222" t="s">
        <v>251</v>
      </c>
      <c r="L26" s="178"/>
    </row>
    <row r="27" spans="1:15" x14ac:dyDescent="0.2">
      <c r="A27" s="177"/>
      <c r="B27" s="96"/>
      <c r="C27" s="98"/>
      <c r="D27" s="507"/>
      <c r="E27" s="511"/>
      <c r="F27" s="512"/>
      <c r="G27" s="512"/>
      <c r="H27" s="512"/>
      <c r="I27" s="513"/>
      <c r="J27" s="205" t="s">
        <v>252</v>
      </c>
      <c r="K27" s="223" t="s">
        <v>253</v>
      </c>
      <c r="L27" s="178"/>
    </row>
    <row r="28" spans="1:15" x14ac:dyDescent="0.2">
      <c r="A28" s="177"/>
      <c r="B28" s="96"/>
      <c r="C28" s="98"/>
      <c r="D28" s="206">
        <v>1</v>
      </c>
      <c r="E28" s="499" t="s">
        <v>256</v>
      </c>
      <c r="F28" s="500"/>
      <c r="G28" s="500"/>
      <c r="H28" s="500"/>
      <c r="I28" s="501"/>
      <c r="J28" s="208"/>
      <c r="K28" s="224">
        <f>+Aktivi!F11</f>
        <v>1705371</v>
      </c>
      <c r="L28" s="178"/>
    </row>
    <row r="29" spans="1:15" x14ac:dyDescent="0.2">
      <c r="A29" s="177"/>
      <c r="B29" s="96"/>
      <c r="C29" s="98"/>
      <c r="D29" s="206">
        <v>2</v>
      </c>
      <c r="E29" s="499" t="s">
        <v>257</v>
      </c>
      <c r="F29" s="500"/>
      <c r="G29" s="500"/>
      <c r="H29" s="500"/>
      <c r="I29" s="501"/>
      <c r="J29" s="206"/>
      <c r="K29" s="212"/>
      <c r="L29" s="178"/>
    </row>
    <row r="30" spans="1:15" x14ac:dyDescent="0.2">
      <c r="A30" s="177"/>
      <c r="B30" s="96"/>
      <c r="C30" s="98"/>
      <c r="D30" s="206">
        <v>3</v>
      </c>
      <c r="E30" s="499" t="s">
        <v>258</v>
      </c>
      <c r="F30" s="500"/>
      <c r="G30" s="500"/>
      <c r="H30" s="500"/>
      <c r="I30" s="501"/>
      <c r="J30" s="206"/>
      <c r="K30" s="212"/>
      <c r="L30" s="178"/>
    </row>
    <row r="31" spans="1:15" ht="15.75" customHeight="1" x14ac:dyDescent="0.2">
      <c r="A31" s="177"/>
      <c r="B31" s="96"/>
      <c r="C31" s="98"/>
      <c r="D31" s="206"/>
      <c r="E31" s="502" t="s">
        <v>254</v>
      </c>
      <c r="F31" s="503"/>
      <c r="G31" s="503"/>
      <c r="H31" s="503"/>
      <c r="I31" s="504"/>
      <c r="J31" s="206"/>
      <c r="K31" s="212">
        <f>SUM(K28:K30)</f>
        <v>1705371</v>
      </c>
      <c r="L31" s="178"/>
    </row>
    <row r="32" spans="1:15" x14ac:dyDescent="0.2">
      <c r="A32" s="177"/>
      <c r="B32" s="96"/>
      <c r="C32" s="98"/>
      <c r="D32" s="98"/>
      <c r="E32" s="98"/>
      <c r="F32" s="98"/>
      <c r="G32" s="98"/>
      <c r="H32" s="98"/>
      <c r="I32" s="98"/>
      <c r="J32" s="98"/>
      <c r="K32" s="99"/>
      <c r="L32" s="178"/>
    </row>
    <row r="33" spans="1:12" x14ac:dyDescent="0.2">
      <c r="A33" s="177"/>
      <c r="B33" s="96"/>
      <c r="C33" s="98"/>
      <c r="D33" s="98"/>
      <c r="E33" s="98"/>
      <c r="F33" s="98"/>
      <c r="G33" s="98"/>
      <c r="H33" s="98"/>
      <c r="I33" s="98"/>
      <c r="J33" s="98"/>
      <c r="K33" s="98"/>
      <c r="L33" s="178"/>
    </row>
    <row r="34" spans="1:12" x14ac:dyDescent="0.2">
      <c r="A34" s="177"/>
      <c r="B34" s="96">
        <v>5</v>
      </c>
      <c r="C34" s="98"/>
      <c r="D34" s="225">
        <v>2</v>
      </c>
      <c r="E34" s="226" t="s">
        <v>30</v>
      </c>
      <c r="F34" s="78"/>
      <c r="G34" s="98"/>
      <c r="H34" s="98"/>
      <c r="I34" s="98"/>
      <c r="J34" s="98"/>
      <c r="K34" s="98"/>
      <c r="L34" s="178"/>
    </row>
    <row r="35" spans="1:12" x14ac:dyDescent="0.2">
      <c r="A35" s="177"/>
      <c r="B35" s="96"/>
      <c r="C35" s="98"/>
      <c r="D35" s="98"/>
      <c r="E35" s="98"/>
      <c r="F35" s="98" t="s">
        <v>259</v>
      </c>
      <c r="G35" s="98"/>
      <c r="H35" s="98"/>
      <c r="I35" s="98"/>
      <c r="J35" s="98"/>
      <c r="K35" s="98"/>
      <c r="L35" s="178"/>
    </row>
    <row r="36" spans="1:12" x14ac:dyDescent="0.2">
      <c r="A36" s="177"/>
      <c r="B36" s="96"/>
      <c r="C36" s="98"/>
      <c r="D36" s="98"/>
      <c r="E36" s="98"/>
      <c r="F36" s="98"/>
      <c r="G36" s="98"/>
      <c r="H36" s="98"/>
      <c r="I36" s="98"/>
      <c r="J36" s="98"/>
      <c r="K36" s="98"/>
      <c r="L36" s="178"/>
    </row>
    <row r="37" spans="1:12" x14ac:dyDescent="0.2">
      <c r="A37" s="177"/>
      <c r="B37" s="96">
        <v>6</v>
      </c>
      <c r="C37" s="98"/>
      <c r="D37" s="225">
        <v>3</v>
      </c>
      <c r="E37" s="226" t="s">
        <v>31</v>
      </c>
      <c r="F37" s="78"/>
      <c r="G37" s="98"/>
      <c r="H37" s="98"/>
      <c r="I37" s="98"/>
      <c r="J37" s="98"/>
      <c r="K37" s="98"/>
      <c r="L37" s="178"/>
    </row>
    <row r="38" spans="1:12" x14ac:dyDescent="0.2">
      <c r="A38" s="177"/>
      <c r="B38" s="96"/>
      <c r="C38" s="98"/>
      <c r="D38" s="77"/>
      <c r="E38" s="227"/>
      <c r="F38" s="78"/>
      <c r="G38" s="98"/>
      <c r="H38" s="98"/>
      <c r="I38" s="98"/>
      <c r="J38" s="98"/>
      <c r="K38" s="98"/>
      <c r="L38" s="178"/>
    </row>
    <row r="39" spans="1:12" x14ac:dyDescent="0.2">
      <c r="A39" s="177"/>
      <c r="B39" s="96">
        <v>7</v>
      </c>
      <c r="C39" s="98"/>
      <c r="D39" s="228" t="s">
        <v>27</v>
      </c>
      <c r="E39" s="229" t="s">
        <v>32</v>
      </c>
      <c r="F39" s="98"/>
      <c r="G39" s="98"/>
      <c r="H39" s="98"/>
      <c r="I39" s="98"/>
      <c r="J39" s="98"/>
      <c r="K39" s="230">
        <f>+Aktivi!F14</f>
        <v>46032846</v>
      </c>
      <c r="L39" s="178"/>
    </row>
    <row r="40" spans="1:12" x14ac:dyDescent="0.2">
      <c r="A40" s="177"/>
      <c r="B40" s="96"/>
      <c r="C40" s="98"/>
      <c r="D40" s="98"/>
      <c r="E40" s="494" t="s">
        <v>260</v>
      </c>
      <c r="F40" s="494"/>
      <c r="G40" s="98"/>
      <c r="H40" s="96" t="s">
        <v>18</v>
      </c>
      <c r="I40" s="98"/>
      <c r="J40" s="96" t="s">
        <v>12</v>
      </c>
      <c r="L40" s="178"/>
    </row>
    <row r="41" spans="1:12" x14ac:dyDescent="0.2">
      <c r="A41" s="177"/>
      <c r="B41" s="96"/>
      <c r="C41" s="98"/>
      <c r="D41" s="98"/>
      <c r="E41" s="494" t="s">
        <v>261</v>
      </c>
      <c r="F41" s="494"/>
      <c r="G41" s="98"/>
      <c r="H41" s="96" t="s">
        <v>18</v>
      </c>
      <c r="I41" s="231"/>
      <c r="J41" s="96" t="s">
        <v>12</v>
      </c>
      <c r="K41" s="231"/>
      <c r="L41" s="178"/>
    </row>
    <row r="42" spans="1:12" x14ac:dyDescent="0.2">
      <c r="A42" s="177"/>
      <c r="B42" s="96"/>
      <c r="C42" s="98"/>
      <c r="D42" s="98"/>
      <c r="E42" s="98" t="s">
        <v>262</v>
      </c>
      <c r="F42" s="98"/>
      <c r="G42" s="98"/>
      <c r="H42" s="96" t="s">
        <v>18</v>
      </c>
      <c r="I42" s="231"/>
      <c r="J42" s="96" t="s">
        <v>12</v>
      </c>
      <c r="K42" s="231"/>
      <c r="L42" s="178"/>
    </row>
    <row r="43" spans="1:12" x14ac:dyDescent="0.2">
      <c r="A43" s="177"/>
      <c r="B43" s="96"/>
      <c r="C43" s="98"/>
      <c r="D43" s="98"/>
      <c r="E43" s="98" t="s">
        <v>263</v>
      </c>
      <c r="F43" s="98"/>
      <c r="G43" s="98"/>
      <c r="H43" s="96" t="s">
        <v>18</v>
      </c>
      <c r="I43" s="231"/>
      <c r="J43" s="96" t="s">
        <v>12</v>
      </c>
      <c r="K43" s="231"/>
      <c r="L43" s="178"/>
    </row>
    <row r="44" spans="1:12" x14ac:dyDescent="0.2">
      <c r="A44" s="177"/>
      <c r="B44" s="96"/>
      <c r="C44" s="98"/>
      <c r="D44" s="98"/>
      <c r="E44" s="98" t="s">
        <v>264</v>
      </c>
      <c r="F44" s="98"/>
      <c r="G44" s="98"/>
      <c r="H44" s="96" t="s">
        <v>18</v>
      </c>
      <c r="I44" s="231"/>
      <c r="J44" s="96" t="s">
        <v>12</v>
      </c>
      <c r="K44" s="231"/>
      <c r="L44" s="178"/>
    </row>
    <row r="45" spans="1:12" x14ac:dyDescent="0.2">
      <c r="A45" s="177"/>
      <c r="B45" s="96"/>
      <c r="C45" s="98"/>
      <c r="D45" s="98"/>
      <c r="E45" s="98" t="s">
        <v>265</v>
      </c>
      <c r="F45" s="98"/>
      <c r="G45" s="98"/>
      <c r="H45" s="96" t="s">
        <v>18</v>
      </c>
      <c r="I45" s="231"/>
      <c r="J45" s="96" t="s">
        <v>12</v>
      </c>
      <c r="K45" s="231"/>
      <c r="L45" s="178"/>
    </row>
    <row r="46" spans="1:12" x14ac:dyDescent="0.2">
      <c r="A46" s="177"/>
      <c r="B46" s="96"/>
      <c r="C46" s="98"/>
      <c r="D46" s="98"/>
      <c r="E46" s="494" t="s">
        <v>266</v>
      </c>
      <c r="F46" s="494"/>
      <c r="G46" s="98"/>
      <c r="H46" s="96" t="s">
        <v>18</v>
      </c>
      <c r="I46" s="231"/>
      <c r="J46" s="96" t="s">
        <v>12</v>
      </c>
      <c r="K46" s="231"/>
      <c r="L46" s="178"/>
    </row>
    <row r="47" spans="1:12" x14ac:dyDescent="0.2">
      <c r="A47" s="177"/>
      <c r="B47" s="96"/>
      <c r="C47" s="98"/>
      <c r="D47" s="98"/>
      <c r="E47" s="98" t="s">
        <v>267</v>
      </c>
      <c r="F47" s="98"/>
      <c r="G47" s="98"/>
      <c r="H47" s="96" t="s">
        <v>18</v>
      </c>
      <c r="I47" s="231"/>
      <c r="J47" s="96" t="s">
        <v>12</v>
      </c>
      <c r="K47" s="231"/>
      <c r="L47" s="178"/>
    </row>
    <row r="48" spans="1:12" x14ac:dyDescent="0.2">
      <c r="A48" s="177"/>
      <c r="B48" s="96"/>
      <c r="C48" s="98"/>
      <c r="D48" s="98"/>
      <c r="E48" s="98" t="s">
        <v>268</v>
      </c>
      <c r="F48" s="98"/>
      <c r="G48" s="98"/>
      <c r="H48" s="96" t="s">
        <v>18</v>
      </c>
      <c r="I48" s="231"/>
      <c r="J48" s="96" t="s">
        <v>12</v>
      </c>
      <c r="K48" s="231"/>
      <c r="L48" s="178"/>
    </row>
    <row r="49" spans="1:12" x14ac:dyDescent="0.2">
      <c r="A49" s="177"/>
      <c r="B49" s="96"/>
      <c r="C49" s="98"/>
      <c r="D49" s="98"/>
      <c r="E49" s="98"/>
      <c r="F49" s="98"/>
      <c r="G49" s="98"/>
      <c r="H49" s="98"/>
      <c r="I49" s="98"/>
      <c r="J49" s="98"/>
      <c r="K49" s="98"/>
      <c r="L49" s="178"/>
    </row>
    <row r="50" spans="1:12" x14ac:dyDescent="0.2">
      <c r="A50" s="177"/>
      <c r="B50" s="96">
        <v>8</v>
      </c>
      <c r="C50" s="98"/>
      <c r="D50" s="228" t="s">
        <v>27</v>
      </c>
      <c r="E50" s="229" t="s">
        <v>33</v>
      </c>
      <c r="F50" s="98"/>
      <c r="G50" s="98"/>
      <c r="H50" s="98"/>
      <c r="I50" s="98"/>
      <c r="J50" s="98"/>
      <c r="K50" s="98"/>
      <c r="L50" s="178"/>
    </row>
    <row r="51" spans="1:12" x14ac:dyDescent="0.2">
      <c r="A51" s="177"/>
      <c r="B51" s="96"/>
      <c r="C51" s="98"/>
      <c r="D51" s="98"/>
      <c r="E51" s="98"/>
      <c r="F51" s="98"/>
      <c r="G51" s="98"/>
      <c r="H51" s="98"/>
      <c r="I51" s="98"/>
      <c r="J51" s="98"/>
      <c r="K51" s="98"/>
      <c r="L51" s="178"/>
    </row>
    <row r="52" spans="1:12" x14ac:dyDescent="0.2">
      <c r="A52" s="177"/>
      <c r="B52" s="96">
        <v>9</v>
      </c>
      <c r="C52" s="98"/>
      <c r="D52" s="228" t="s">
        <v>27</v>
      </c>
      <c r="E52" s="229" t="s">
        <v>34</v>
      </c>
      <c r="F52" s="98"/>
      <c r="G52" s="498"/>
      <c r="H52" s="498"/>
      <c r="I52" s="98"/>
      <c r="J52" s="98"/>
      <c r="K52" s="99">
        <f>Aktivi!F16</f>
        <v>0</v>
      </c>
      <c r="L52" s="178"/>
    </row>
    <row r="53" spans="1:12" x14ac:dyDescent="0.2">
      <c r="A53" s="177"/>
      <c r="B53" s="96"/>
      <c r="C53" s="98"/>
      <c r="D53" s="228"/>
      <c r="E53" s="229"/>
      <c r="F53" s="98"/>
      <c r="G53" s="96"/>
      <c r="H53" s="96"/>
      <c r="I53" s="98"/>
      <c r="J53" s="98"/>
      <c r="K53" s="99"/>
      <c r="L53" s="178"/>
    </row>
    <row r="54" spans="1:12" x14ac:dyDescent="0.2">
      <c r="A54" s="177"/>
      <c r="B54" s="96"/>
      <c r="C54" s="98"/>
      <c r="D54" s="98"/>
      <c r="E54" s="98"/>
      <c r="F54" s="98" t="s">
        <v>269</v>
      </c>
      <c r="G54" s="98"/>
      <c r="H54" s="98"/>
      <c r="I54" s="98"/>
      <c r="J54" s="96" t="s">
        <v>12</v>
      </c>
      <c r="K54" s="99">
        <v>0</v>
      </c>
      <c r="L54" s="178"/>
    </row>
    <row r="55" spans="1:12" x14ac:dyDescent="0.2">
      <c r="A55" s="177"/>
      <c r="B55" s="96"/>
      <c r="C55" s="98"/>
      <c r="D55" s="98"/>
      <c r="E55" s="98"/>
      <c r="F55" s="98" t="s">
        <v>270</v>
      </c>
      <c r="G55" s="98"/>
      <c r="H55" s="98"/>
      <c r="I55" s="98"/>
      <c r="J55" s="96" t="s">
        <v>12</v>
      </c>
      <c r="K55" s="232">
        <f>Rezultati!E29</f>
        <v>3091426.9499999997</v>
      </c>
      <c r="L55" s="178"/>
    </row>
    <row r="56" spans="1:12" s="33" customFormat="1" x14ac:dyDescent="0.2">
      <c r="A56" s="30"/>
      <c r="B56" s="233"/>
      <c r="C56" s="31"/>
      <c r="D56" s="31"/>
      <c r="E56" s="31"/>
      <c r="F56" s="31" t="s">
        <v>271</v>
      </c>
      <c r="G56" s="31"/>
      <c r="H56" s="31"/>
      <c r="I56" s="31"/>
      <c r="J56" s="96" t="s">
        <v>12</v>
      </c>
      <c r="K56" s="232">
        <f>+K54-K55+K58</f>
        <v>-3091426.9499999997</v>
      </c>
      <c r="L56" s="26"/>
    </row>
    <row r="57" spans="1:12" s="33" customFormat="1" x14ac:dyDescent="0.2">
      <c r="A57" s="30"/>
      <c r="B57" s="233"/>
      <c r="C57" s="31"/>
      <c r="D57" s="31"/>
      <c r="E57" s="31"/>
      <c r="F57" s="31" t="s">
        <v>272</v>
      </c>
      <c r="G57" s="31"/>
      <c r="H57" s="31"/>
      <c r="I57" s="31"/>
      <c r="J57" s="96" t="s">
        <v>12</v>
      </c>
      <c r="K57" s="232"/>
      <c r="L57" s="26"/>
    </row>
    <row r="58" spans="1:12" s="33" customFormat="1" ht="15" x14ac:dyDescent="0.2">
      <c r="A58" s="30"/>
      <c r="B58" s="233"/>
      <c r="C58" s="31"/>
      <c r="F58" s="31" t="s">
        <v>273</v>
      </c>
      <c r="G58" s="234"/>
      <c r="H58" s="234"/>
      <c r="I58" s="234"/>
      <c r="J58" s="96" t="s">
        <v>12</v>
      </c>
      <c r="K58" s="232">
        <v>0</v>
      </c>
      <c r="L58" s="26"/>
    </row>
    <row r="59" spans="1:12" s="33" customFormat="1" ht="15" x14ac:dyDescent="0.2">
      <c r="A59" s="30"/>
      <c r="B59" s="233"/>
      <c r="C59" s="31"/>
      <c r="F59" s="31"/>
      <c r="G59" s="234"/>
      <c r="H59" s="234"/>
      <c r="I59" s="234"/>
      <c r="J59" s="96"/>
      <c r="K59" s="99"/>
      <c r="L59" s="26"/>
    </row>
    <row r="60" spans="1:12" s="33" customFormat="1" ht="15" x14ac:dyDescent="0.2">
      <c r="A60" s="30"/>
      <c r="B60" s="233">
        <v>10</v>
      </c>
      <c r="C60" s="31"/>
      <c r="D60" s="228" t="s">
        <v>27</v>
      </c>
      <c r="E60" s="229" t="s">
        <v>35</v>
      </c>
      <c r="F60" s="234"/>
      <c r="G60" s="234"/>
      <c r="H60" s="234"/>
      <c r="I60" s="234"/>
      <c r="J60" s="234"/>
      <c r="K60" s="235">
        <f>K62+K63-K64</f>
        <v>39112560</v>
      </c>
      <c r="L60" s="26"/>
    </row>
    <row r="61" spans="1:12" s="33" customFormat="1" ht="15" x14ac:dyDescent="0.2">
      <c r="A61" s="30"/>
      <c r="B61" s="233"/>
      <c r="C61" s="31"/>
      <c r="D61" s="228"/>
      <c r="E61" s="229"/>
      <c r="F61" s="234"/>
      <c r="G61" s="234"/>
      <c r="H61" s="234"/>
      <c r="I61" s="234"/>
      <c r="J61" s="234"/>
      <c r="K61" s="236"/>
      <c r="L61" s="26"/>
    </row>
    <row r="62" spans="1:12" s="33" customFormat="1" x14ac:dyDescent="0.2">
      <c r="A62" s="30"/>
      <c r="B62" s="233"/>
      <c r="C62" s="31"/>
      <c r="D62" s="31"/>
      <c r="E62" s="31"/>
      <c r="F62" s="31" t="s">
        <v>274</v>
      </c>
      <c r="G62" s="31"/>
      <c r="H62" s="31"/>
      <c r="I62" s="31"/>
      <c r="J62" s="96" t="s">
        <v>12</v>
      </c>
      <c r="K62" s="237">
        <v>0</v>
      </c>
      <c r="L62" s="26"/>
    </row>
    <row r="63" spans="1:12" s="33" customFormat="1" x14ac:dyDescent="0.2">
      <c r="A63" s="30"/>
      <c r="B63" s="233"/>
      <c r="C63" s="31"/>
      <c r="D63" s="31"/>
      <c r="E63" s="31"/>
      <c r="F63" s="31" t="s">
        <v>275</v>
      </c>
      <c r="G63" s="31"/>
      <c r="H63" s="31"/>
      <c r="I63" s="31"/>
      <c r="J63" s="96" t="s">
        <v>12</v>
      </c>
      <c r="K63" s="232">
        <f>Aktivi!F17</f>
        <v>39112560</v>
      </c>
      <c r="L63" s="26"/>
    </row>
    <row r="64" spans="1:12" s="33" customFormat="1" x14ac:dyDescent="0.2">
      <c r="A64" s="30"/>
      <c r="B64" s="233"/>
      <c r="C64" s="31"/>
      <c r="D64" s="31"/>
      <c r="E64" s="31"/>
      <c r="F64" s="238" t="s">
        <v>276</v>
      </c>
      <c r="G64" s="31"/>
      <c r="H64" s="31"/>
      <c r="I64" s="31"/>
      <c r="J64" s="96" t="s">
        <v>12</v>
      </c>
      <c r="K64" s="232">
        <v>0</v>
      </c>
      <c r="L64" s="26"/>
    </row>
    <row r="65" spans="1:12" s="33" customFormat="1" x14ac:dyDescent="0.2">
      <c r="A65" s="30"/>
      <c r="B65" s="233"/>
      <c r="C65" s="31"/>
      <c r="D65" s="31"/>
      <c r="E65" s="31"/>
      <c r="F65" s="31" t="s">
        <v>277</v>
      </c>
      <c r="G65" s="31"/>
      <c r="H65" s="31"/>
      <c r="I65" s="31"/>
      <c r="J65" s="96" t="s">
        <v>12</v>
      </c>
      <c r="K65" s="239"/>
      <c r="L65" s="26"/>
    </row>
    <row r="66" spans="1:12" s="33" customFormat="1" x14ac:dyDescent="0.2">
      <c r="A66" s="30"/>
      <c r="B66" s="233"/>
      <c r="C66" s="31"/>
      <c r="D66" s="31"/>
      <c r="E66" s="240"/>
      <c r="F66" s="240"/>
      <c r="G66" s="240"/>
      <c r="H66" s="240"/>
      <c r="I66" s="240"/>
      <c r="J66" s="233"/>
      <c r="K66" s="241"/>
      <c r="L66" s="26"/>
    </row>
    <row r="67" spans="1:12" x14ac:dyDescent="0.2">
      <c r="A67" s="30"/>
      <c r="B67" s="233"/>
      <c r="C67" s="31"/>
      <c r="D67" s="31"/>
      <c r="E67" s="240"/>
      <c r="F67" s="240"/>
      <c r="G67" s="240"/>
      <c r="H67" s="240"/>
      <c r="I67" s="240"/>
      <c r="J67" s="233"/>
      <c r="K67" s="240"/>
      <c r="L67" s="26"/>
    </row>
    <row r="68" spans="1:12" x14ac:dyDescent="0.2">
      <c r="A68" s="30"/>
      <c r="B68" s="77">
        <v>11</v>
      </c>
      <c r="C68" s="242"/>
      <c r="D68" s="228" t="s">
        <v>27</v>
      </c>
      <c r="E68" s="229" t="s">
        <v>36</v>
      </c>
      <c r="F68" s="197"/>
      <c r="G68" s="198"/>
      <c r="H68" s="98"/>
      <c r="J68" s="96"/>
      <c r="K68" s="98"/>
      <c r="L68" s="26"/>
    </row>
    <row r="69" spans="1:12" x14ac:dyDescent="0.2">
      <c r="A69" s="30"/>
      <c r="B69" s="199"/>
      <c r="C69" s="183"/>
      <c r="E69" s="229"/>
      <c r="F69" s="202"/>
      <c r="G69" s="98"/>
      <c r="H69" s="98"/>
      <c r="J69" s="96"/>
      <c r="K69" s="98"/>
      <c r="L69" s="26"/>
    </row>
    <row r="70" spans="1:12" x14ac:dyDescent="0.2">
      <c r="A70" s="30"/>
      <c r="B70" s="96">
        <v>12</v>
      </c>
      <c r="C70" s="98"/>
      <c r="D70" s="228" t="s">
        <v>27</v>
      </c>
      <c r="E70" s="229"/>
      <c r="F70" s="195"/>
      <c r="G70" s="195"/>
      <c r="H70" s="195"/>
      <c r="J70" s="96" t="s">
        <v>278</v>
      </c>
      <c r="K70" s="195"/>
      <c r="L70" s="26"/>
    </row>
    <row r="71" spans="1:12" x14ac:dyDescent="0.2">
      <c r="A71" s="30"/>
      <c r="B71" s="96"/>
      <c r="C71" s="98"/>
      <c r="E71" s="94"/>
      <c r="F71" s="94"/>
      <c r="G71" s="94"/>
      <c r="H71" s="94"/>
      <c r="J71" s="96"/>
      <c r="K71" s="96"/>
      <c r="L71" s="26"/>
    </row>
    <row r="72" spans="1:12" x14ac:dyDescent="0.2">
      <c r="A72" s="30"/>
      <c r="B72" s="96">
        <v>13</v>
      </c>
      <c r="C72" s="98"/>
      <c r="D72" s="228" t="s">
        <v>27</v>
      </c>
      <c r="E72" s="94"/>
      <c r="F72" s="94"/>
      <c r="G72" s="94"/>
      <c r="H72" s="94"/>
      <c r="J72" s="96" t="s">
        <v>278</v>
      </c>
      <c r="K72" s="96"/>
      <c r="L72" s="26"/>
    </row>
    <row r="73" spans="1:12" x14ac:dyDescent="0.2">
      <c r="A73" s="30"/>
      <c r="B73" s="96"/>
      <c r="C73" s="98"/>
      <c r="E73" s="195"/>
      <c r="F73" s="195"/>
      <c r="G73" s="195"/>
      <c r="H73" s="195"/>
      <c r="J73" s="96"/>
      <c r="K73" s="195"/>
      <c r="L73" s="26"/>
    </row>
    <row r="74" spans="1:12" x14ac:dyDescent="0.2">
      <c r="A74" s="30"/>
      <c r="B74" s="96">
        <v>14</v>
      </c>
      <c r="C74" s="98"/>
      <c r="D74" s="196">
        <v>4</v>
      </c>
      <c r="E74" s="243" t="s">
        <v>37</v>
      </c>
      <c r="F74" s="195"/>
      <c r="G74" s="195"/>
      <c r="H74" s="195"/>
      <c r="J74" s="96"/>
      <c r="K74" s="99">
        <f>K85+K87</f>
        <v>52308104</v>
      </c>
      <c r="L74" s="26"/>
    </row>
    <row r="75" spans="1:12" x14ac:dyDescent="0.2">
      <c r="A75" s="30"/>
      <c r="B75" s="96"/>
      <c r="C75" s="98"/>
      <c r="D75" s="196"/>
      <c r="E75" s="243"/>
      <c r="F75" s="195"/>
      <c r="G75" s="195"/>
      <c r="H75" s="195"/>
      <c r="J75" s="96"/>
      <c r="K75" s="98"/>
      <c r="L75" s="26"/>
    </row>
    <row r="76" spans="1:12" x14ac:dyDescent="0.2">
      <c r="A76" s="30"/>
      <c r="B76" s="96"/>
      <c r="C76" s="98"/>
      <c r="D76" s="98"/>
      <c r="E76" s="195"/>
      <c r="F76" s="195"/>
      <c r="G76" s="195"/>
      <c r="H76" s="195"/>
      <c r="J76" s="96"/>
      <c r="K76" s="98"/>
      <c r="L76" s="26"/>
    </row>
    <row r="77" spans="1:12" x14ac:dyDescent="0.2">
      <c r="A77" s="30"/>
      <c r="B77" s="96">
        <v>15</v>
      </c>
      <c r="C77" s="98"/>
      <c r="D77" s="183" t="s">
        <v>27</v>
      </c>
      <c r="E77" s="244" t="s">
        <v>38</v>
      </c>
      <c r="F77" s="195"/>
      <c r="G77" s="195"/>
      <c r="H77" s="195"/>
      <c r="J77" s="96" t="s">
        <v>12</v>
      </c>
      <c r="K77" s="99">
        <f>+Aktivi!F22</f>
        <v>0</v>
      </c>
      <c r="L77" s="26"/>
    </row>
    <row r="78" spans="1:12" x14ac:dyDescent="0.2">
      <c r="A78" s="30"/>
      <c r="C78" s="98"/>
      <c r="D78" s="184"/>
      <c r="E78" s="245"/>
      <c r="F78" s="195"/>
      <c r="G78" s="195"/>
      <c r="H78" s="195"/>
      <c r="J78" s="96"/>
      <c r="K78" s="218"/>
      <c r="L78" s="26"/>
    </row>
    <row r="79" spans="1:12" x14ac:dyDescent="0.2">
      <c r="A79" s="30"/>
      <c r="B79" s="96">
        <v>16</v>
      </c>
      <c r="C79" s="94"/>
      <c r="D79" s="183" t="s">
        <v>27</v>
      </c>
      <c r="E79" s="244" t="s">
        <v>39</v>
      </c>
      <c r="F79" s="94"/>
      <c r="G79" s="94"/>
      <c r="H79" s="94"/>
      <c r="J79" s="96" t="s">
        <v>278</v>
      </c>
      <c r="K79" s="94"/>
      <c r="L79" s="26"/>
    </row>
    <row r="80" spans="1:12" x14ac:dyDescent="0.2">
      <c r="A80" s="30"/>
      <c r="C80" s="98"/>
      <c r="D80" s="184"/>
      <c r="E80" s="245"/>
      <c r="F80" s="220"/>
      <c r="G80" s="220"/>
      <c r="H80" s="220"/>
      <c r="J80" s="96"/>
      <c r="K80" s="220"/>
      <c r="L80" s="26"/>
    </row>
    <row r="81" spans="1:12" x14ac:dyDescent="0.2">
      <c r="A81" s="30"/>
      <c r="B81" s="93">
        <v>17</v>
      </c>
      <c r="C81" s="98"/>
      <c r="D81" s="202" t="s">
        <v>27</v>
      </c>
      <c r="E81" s="229" t="s">
        <v>40</v>
      </c>
      <c r="F81" s="220"/>
      <c r="G81" s="220"/>
      <c r="H81" s="220"/>
      <c r="J81" s="96" t="s">
        <v>278</v>
      </c>
      <c r="K81" s="220"/>
      <c r="L81" s="26"/>
    </row>
    <row r="82" spans="1:12" x14ac:dyDescent="0.2">
      <c r="A82" s="30"/>
      <c r="B82" s="96"/>
      <c r="C82" s="98"/>
      <c r="D82" s="184"/>
      <c r="E82" s="245"/>
      <c r="F82" s="94"/>
      <c r="G82" s="94"/>
      <c r="H82" s="94"/>
      <c r="J82" s="96"/>
      <c r="K82" s="96"/>
      <c r="L82" s="26"/>
    </row>
    <row r="83" spans="1:12" x14ac:dyDescent="0.2">
      <c r="A83" s="30"/>
      <c r="B83" s="96">
        <v>18</v>
      </c>
      <c r="C83" s="98"/>
      <c r="D83" s="183" t="s">
        <v>27</v>
      </c>
      <c r="E83" s="246" t="s">
        <v>41</v>
      </c>
      <c r="F83" s="94"/>
      <c r="G83" s="94"/>
      <c r="H83" s="94"/>
      <c r="J83" s="96" t="s">
        <v>278</v>
      </c>
      <c r="K83" s="96"/>
      <c r="L83" s="26"/>
    </row>
    <row r="84" spans="1:12" x14ac:dyDescent="0.2">
      <c r="A84" s="30"/>
      <c r="B84" s="96"/>
      <c r="C84" s="98"/>
      <c r="D84" s="184"/>
      <c r="E84" s="245"/>
      <c r="F84" s="195"/>
      <c r="G84" s="195"/>
      <c r="H84" s="195"/>
      <c r="J84" s="96"/>
      <c r="K84" s="195"/>
      <c r="L84" s="26"/>
    </row>
    <row r="85" spans="1:12" x14ac:dyDescent="0.2">
      <c r="A85" s="30"/>
      <c r="B85" s="96">
        <v>19</v>
      </c>
      <c r="C85" s="98"/>
      <c r="D85" s="183" t="s">
        <v>27</v>
      </c>
      <c r="E85" s="247" t="s">
        <v>42</v>
      </c>
      <c r="F85" s="195"/>
      <c r="G85" s="195"/>
      <c r="H85" s="195"/>
      <c r="J85" s="96" t="s">
        <v>278</v>
      </c>
      <c r="K85" s="248">
        <f>Aktivi!F26</f>
        <v>48065677</v>
      </c>
      <c r="L85" s="26"/>
    </row>
    <row r="86" spans="1:12" x14ac:dyDescent="0.2">
      <c r="A86" s="30"/>
      <c r="B86" s="96"/>
      <c r="C86" s="98"/>
      <c r="D86" s="184"/>
      <c r="E86" s="245"/>
      <c r="F86" s="195"/>
      <c r="G86" s="195"/>
      <c r="H86" s="195"/>
      <c r="J86" s="96"/>
      <c r="K86" s="248"/>
      <c r="L86" s="26"/>
    </row>
    <row r="87" spans="1:12" x14ac:dyDescent="0.2">
      <c r="A87" s="30"/>
      <c r="B87" s="96">
        <v>20</v>
      </c>
      <c r="C87" s="98"/>
      <c r="D87" s="202" t="s">
        <v>27</v>
      </c>
      <c r="E87" s="229" t="s">
        <v>43</v>
      </c>
      <c r="F87" s="195"/>
      <c r="G87" s="195"/>
      <c r="H87" s="195"/>
      <c r="J87" s="96" t="s">
        <v>278</v>
      </c>
      <c r="K87" s="248">
        <f>Aktivi!F27</f>
        <v>4242427</v>
      </c>
      <c r="L87" s="26"/>
    </row>
    <row r="88" spans="1:12" x14ac:dyDescent="0.2">
      <c r="A88" s="30"/>
      <c r="B88" s="96"/>
      <c r="C88" s="98"/>
      <c r="D88" s="184"/>
      <c r="E88" s="245"/>
      <c r="F88" s="94"/>
      <c r="G88" s="94"/>
      <c r="H88" s="94"/>
      <c r="J88" s="96"/>
      <c r="K88" s="94"/>
      <c r="L88" s="26"/>
    </row>
    <row r="89" spans="1:12" x14ac:dyDescent="0.2">
      <c r="A89" s="30"/>
      <c r="B89" s="96">
        <v>21</v>
      </c>
      <c r="C89" s="98"/>
      <c r="D89" s="202" t="s">
        <v>27</v>
      </c>
      <c r="E89" s="229"/>
      <c r="F89" s="98"/>
      <c r="G89" s="98"/>
      <c r="H89" s="98"/>
      <c r="J89" s="96" t="s">
        <v>278</v>
      </c>
      <c r="K89" s="98"/>
      <c r="L89" s="26"/>
    </row>
    <row r="90" spans="1:12" x14ac:dyDescent="0.2">
      <c r="A90" s="30"/>
      <c r="B90" s="96"/>
      <c r="C90" s="98"/>
      <c r="D90" s="77"/>
      <c r="E90" s="227"/>
      <c r="F90" s="78"/>
      <c r="G90" s="98"/>
      <c r="H90" s="98"/>
      <c r="J90" s="96"/>
      <c r="K90" s="98"/>
      <c r="L90" s="26"/>
    </row>
    <row r="91" spans="1:12" x14ac:dyDescent="0.2">
      <c r="A91" s="30"/>
      <c r="B91" s="96">
        <v>22</v>
      </c>
      <c r="C91" s="98"/>
      <c r="D91" s="196">
        <v>5</v>
      </c>
      <c r="E91" s="243" t="s">
        <v>44</v>
      </c>
      <c r="F91" s="202"/>
      <c r="G91" s="98"/>
      <c r="H91" s="98"/>
      <c r="J91" s="96" t="s">
        <v>278</v>
      </c>
      <c r="K91" s="98"/>
      <c r="L91" s="26"/>
    </row>
    <row r="92" spans="1:12" x14ac:dyDescent="0.2">
      <c r="A92" s="30"/>
      <c r="B92" s="96"/>
      <c r="C92" s="98"/>
      <c r="D92" s="98"/>
      <c r="E92" s="98"/>
      <c r="F92" s="98"/>
      <c r="G92" s="98"/>
      <c r="H92" s="98"/>
      <c r="J92" s="96"/>
      <c r="K92" s="98"/>
      <c r="L92" s="26"/>
    </row>
    <row r="93" spans="1:12" x14ac:dyDescent="0.2">
      <c r="A93" s="30"/>
      <c r="B93" s="96">
        <v>23</v>
      </c>
      <c r="C93" s="98"/>
      <c r="D93" s="196">
        <v>6</v>
      </c>
      <c r="E93" s="243" t="s">
        <v>45</v>
      </c>
      <c r="F93" s="202"/>
      <c r="G93" s="98"/>
      <c r="H93" s="98"/>
      <c r="J93" s="96" t="s">
        <v>278</v>
      </c>
      <c r="K93" s="98"/>
      <c r="L93" s="26"/>
    </row>
    <row r="94" spans="1:12" x14ac:dyDescent="0.2">
      <c r="A94" s="30"/>
      <c r="B94" s="96"/>
      <c r="C94" s="98"/>
      <c r="G94" s="98"/>
      <c r="H94" s="98"/>
      <c r="J94" s="96"/>
      <c r="K94" s="98"/>
      <c r="L94" s="26"/>
    </row>
    <row r="95" spans="1:12" x14ac:dyDescent="0.2">
      <c r="A95" s="30"/>
      <c r="B95" s="96">
        <v>24</v>
      </c>
      <c r="C95" s="98"/>
      <c r="D95" s="196">
        <v>7</v>
      </c>
      <c r="E95" s="243" t="s">
        <v>46</v>
      </c>
      <c r="F95" s="202"/>
      <c r="G95" s="98"/>
      <c r="H95" s="98"/>
      <c r="J95" s="96" t="s">
        <v>278</v>
      </c>
      <c r="K95" s="98"/>
      <c r="L95" s="26"/>
    </row>
    <row r="96" spans="1:12" x14ac:dyDescent="0.2">
      <c r="A96" s="30"/>
      <c r="B96" s="96"/>
      <c r="G96" s="98"/>
      <c r="H96" s="96"/>
      <c r="J96" s="96"/>
      <c r="K96" s="98"/>
      <c r="L96" s="26"/>
    </row>
    <row r="97" spans="1:12" x14ac:dyDescent="0.2">
      <c r="A97" s="30"/>
      <c r="B97" s="96">
        <v>25</v>
      </c>
      <c r="C97" s="98"/>
      <c r="D97" s="228" t="s">
        <v>27</v>
      </c>
      <c r="E97" s="202" t="s">
        <v>47</v>
      </c>
      <c r="G97" s="98"/>
      <c r="H97" s="96"/>
      <c r="J97" s="96" t="s">
        <v>478</v>
      </c>
      <c r="K97" s="99">
        <f>Aktivi!F32</f>
        <v>0</v>
      </c>
      <c r="L97" s="26"/>
    </row>
    <row r="98" spans="1:12" x14ac:dyDescent="0.2">
      <c r="A98" s="30"/>
      <c r="C98" s="98"/>
      <c r="D98" s="98"/>
      <c r="E98" s="98"/>
      <c r="F98" s="98"/>
      <c r="G98" s="98"/>
      <c r="H98" s="96"/>
      <c r="J98" s="96"/>
      <c r="K98" s="98"/>
      <c r="L98" s="26"/>
    </row>
    <row r="99" spans="1:12" x14ac:dyDescent="0.2">
      <c r="A99" s="30"/>
      <c r="B99" s="100">
        <v>26</v>
      </c>
      <c r="C99" s="98"/>
      <c r="D99" s="228" t="s">
        <v>27</v>
      </c>
      <c r="E99" s="98"/>
      <c r="F99" s="98"/>
      <c r="G99" s="98"/>
      <c r="H99" s="96"/>
      <c r="J99" s="96" t="s">
        <v>278</v>
      </c>
      <c r="K99" s="98"/>
      <c r="L99" s="26"/>
    </row>
    <row r="100" spans="1:12" x14ac:dyDescent="0.2">
      <c r="A100" s="30"/>
      <c r="B100" s="96"/>
      <c r="C100" s="98"/>
      <c r="E100" s="202"/>
      <c r="F100" s="98"/>
      <c r="G100" s="98"/>
      <c r="H100" s="96"/>
      <c r="J100" s="96"/>
      <c r="K100" s="98"/>
      <c r="L100" s="26"/>
    </row>
    <row r="101" spans="1:12" x14ac:dyDescent="0.2">
      <c r="A101" s="30"/>
      <c r="B101" s="96">
        <v>27</v>
      </c>
      <c r="C101" s="98"/>
      <c r="D101" s="240" t="s">
        <v>48</v>
      </c>
      <c r="E101" s="240" t="s">
        <v>279</v>
      </c>
      <c r="F101" s="98"/>
      <c r="G101" s="98"/>
      <c r="H101" s="96"/>
      <c r="J101" s="96" t="s">
        <v>278</v>
      </c>
      <c r="K101" s="98"/>
      <c r="L101" s="26"/>
    </row>
    <row r="102" spans="1:12" x14ac:dyDescent="0.2">
      <c r="A102" s="30"/>
      <c r="B102" s="96"/>
      <c r="C102" s="98"/>
      <c r="D102" s="98"/>
      <c r="E102" s="195"/>
      <c r="F102" s="195"/>
      <c r="G102" s="98"/>
      <c r="H102" s="96"/>
      <c r="J102" s="96"/>
      <c r="K102" s="98"/>
      <c r="L102" s="26"/>
    </row>
    <row r="103" spans="1:12" x14ac:dyDescent="0.2">
      <c r="A103" s="30"/>
      <c r="B103" s="96">
        <v>28</v>
      </c>
      <c r="C103" s="98"/>
      <c r="D103" s="240">
        <v>1</v>
      </c>
      <c r="E103" s="240" t="s">
        <v>50</v>
      </c>
      <c r="F103" s="98"/>
      <c r="G103" s="98"/>
      <c r="H103" s="96"/>
      <c r="J103" s="96" t="s">
        <v>278</v>
      </c>
      <c r="K103" s="98"/>
      <c r="L103" s="26"/>
    </row>
    <row r="104" spans="1:12" x14ac:dyDescent="0.2">
      <c r="A104" s="30"/>
      <c r="B104" s="96"/>
      <c r="C104" s="98"/>
      <c r="D104" s="240"/>
      <c r="E104" s="240"/>
      <c r="F104" s="98"/>
      <c r="G104" s="98"/>
      <c r="H104" s="96"/>
      <c r="J104" s="96"/>
      <c r="K104" s="98"/>
      <c r="L104" s="26"/>
    </row>
    <row r="105" spans="1:12" x14ac:dyDescent="0.2">
      <c r="A105" s="30"/>
      <c r="B105" s="96"/>
      <c r="C105" s="98"/>
      <c r="D105" s="240"/>
      <c r="E105" s="240"/>
      <c r="F105" s="98"/>
      <c r="G105" s="98"/>
      <c r="H105" s="96"/>
      <c r="J105" s="96"/>
      <c r="K105" s="98"/>
      <c r="L105" s="26"/>
    </row>
    <row r="106" spans="1:12" x14ac:dyDescent="0.2">
      <c r="A106" s="30"/>
      <c r="B106" s="96">
        <v>29</v>
      </c>
      <c r="C106" s="98"/>
      <c r="D106" s="240">
        <v>2</v>
      </c>
      <c r="E106" s="240" t="s">
        <v>51</v>
      </c>
      <c r="F106" s="98"/>
      <c r="G106" s="98"/>
      <c r="H106" s="98"/>
      <c r="J106" s="96" t="s">
        <v>278</v>
      </c>
      <c r="K106" s="98"/>
      <c r="L106" s="26"/>
    </row>
    <row r="107" spans="1:12" x14ac:dyDescent="0.2">
      <c r="A107" s="30"/>
      <c r="B107" s="96"/>
      <c r="C107" s="98"/>
      <c r="D107" s="98"/>
      <c r="E107" s="98"/>
      <c r="F107" s="98"/>
      <c r="G107" s="98"/>
      <c r="H107" s="98"/>
      <c r="I107" s="98"/>
      <c r="J107" s="98"/>
      <c r="K107" s="98"/>
      <c r="L107" s="26"/>
    </row>
    <row r="108" spans="1:12" x14ac:dyDescent="0.2">
      <c r="A108" s="30"/>
      <c r="B108" s="386"/>
      <c r="C108" s="98"/>
      <c r="D108" s="98"/>
      <c r="E108" s="98"/>
      <c r="F108" s="98" t="s">
        <v>280</v>
      </c>
      <c r="G108" s="98"/>
      <c r="H108" s="98"/>
      <c r="I108" s="98"/>
      <c r="J108" s="98"/>
      <c r="K108" s="98"/>
      <c r="L108" s="26"/>
    </row>
    <row r="109" spans="1:12" x14ac:dyDescent="0.2">
      <c r="A109" s="30"/>
      <c r="B109" s="386"/>
      <c r="C109" s="98"/>
      <c r="D109" s="495" t="s">
        <v>18</v>
      </c>
      <c r="E109" s="495" t="s">
        <v>157</v>
      </c>
      <c r="F109" s="491" t="s">
        <v>281</v>
      </c>
      <c r="G109" s="492"/>
      <c r="H109" s="493"/>
      <c r="I109" s="491" t="s">
        <v>282</v>
      </c>
      <c r="J109" s="492"/>
      <c r="K109" s="493"/>
      <c r="L109" s="26"/>
    </row>
    <row r="110" spans="1:12" x14ac:dyDescent="0.2">
      <c r="A110" s="30"/>
      <c r="B110" s="386"/>
      <c r="C110" s="98"/>
      <c r="D110" s="496"/>
      <c r="E110" s="496"/>
      <c r="F110" s="388" t="s">
        <v>283</v>
      </c>
      <c r="G110" s="388" t="s">
        <v>284</v>
      </c>
      <c r="H110" s="388" t="s">
        <v>285</v>
      </c>
      <c r="I110" s="388" t="s">
        <v>283</v>
      </c>
      <c r="J110" s="388" t="s">
        <v>284</v>
      </c>
      <c r="K110" s="388" t="s">
        <v>285</v>
      </c>
      <c r="L110" s="26"/>
    </row>
    <row r="111" spans="1:12" x14ac:dyDescent="0.2">
      <c r="A111" s="30"/>
      <c r="B111" s="386">
        <v>30</v>
      </c>
      <c r="C111" s="98"/>
      <c r="D111" s="389"/>
      <c r="E111" s="85" t="s">
        <v>52</v>
      </c>
      <c r="F111" s="389"/>
      <c r="G111" s="389"/>
      <c r="H111" s="389"/>
      <c r="I111" s="389"/>
      <c r="J111" s="389"/>
      <c r="K111" s="389"/>
      <c r="L111" s="26"/>
    </row>
    <row r="112" spans="1:12" x14ac:dyDescent="0.2">
      <c r="A112" s="30"/>
      <c r="B112" s="386">
        <v>31</v>
      </c>
      <c r="C112" s="98"/>
      <c r="D112" s="389"/>
      <c r="E112" s="390" t="s">
        <v>53</v>
      </c>
      <c r="F112" s="389"/>
      <c r="G112" s="389"/>
      <c r="H112" s="389"/>
      <c r="I112" s="389"/>
      <c r="J112" s="389"/>
      <c r="K112" s="389"/>
      <c r="L112" s="26"/>
    </row>
    <row r="113" spans="1:12" x14ac:dyDescent="0.2">
      <c r="A113" s="30"/>
      <c r="B113" s="386">
        <v>32</v>
      </c>
      <c r="C113" s="98"/>
      <c r="D113" s="389"/>
      <c r="E113" s="390" t="s">
        <v>286</v>
      </c>
      <c r="F113" s="212">
        <f>+aqt!E41+aqt!F41+aqt!F42</f>
        <v>9455172</v>
      </c>
      <c r="G113" s="212">
        <f>+aqt!G41+aqt!G42</f>
        <v>2318467</v>
      </c>
      <c r="H113" s="212">
        <f>F113+G113</f>
        <v>11773639</v>
      </c>
      <c r="I113" s="212">
        <f>aqt!E9+aqt!E10</f>
        <v>14809636</v>
      </c>
      <c r="J113" s="212">
        <f>aqt!E25+aqt!E26</f>
        <v>-4824918</v>
      </c>
      <c r="K113" s="212">
        <f>+I113+J113</f>
        <v>9984718</v>
      </c>
      <c r="L113" s="26"/>
    </row>
    <row r="114" spans="1:12" x14ac:dyDescent="0.2">
      <c r="A114" s="30"/>
      <c r="B114" s="386">
        <v>33</v>
      </c>
      <c r="C114" s="98"/>
      <c r="D114" s="206"/>
      <c r="E114" s="390" t="s">
        <v>287</v>
      </c>
      <c r="F114" s="212">
        <f>+aqt!E43+aqt!F43</f>
        <v>787675</v>
      </c>
      <c r="G114" s="212">
        <f>+aqt!G43</f>
        <v>0</v>
      </c>
      <c r="H114" s="212">
        <f>F114+G114</f>
        <v>787675</v>
      </c>
      <c r="I114" s="212">
        <f>aqt!E11</f>
        <v>1074908</v>
      </c>
      <c r="J114" s="212">
        <f>aqt!E27</f>
        <v>-138369</v>
      </c>
      <c r="K114" s="212">
        <f>+I114+J114</f>
        <v>936539</v>
      </c>
      <c r="L114" s="26"/>
    </row>
    <row r="115" spans="1:12" x14ac:dyDescent="0.2">
      <c r="A115" s="30"/>
      <c r="B115" s="386"/>
      <c r="C115" s="98"/>
      <c r="D115" s="206"/>
      <c r="E115" s="206" t="s">
        <v>254</v>
      </c>
      <c r="F115" s="212">
        <f>SUM(F113:F114)</f>
        <v>10242847</v>
      </c>
      <c r="G115" s="212">
        <f>SUM(G113:G114)</f>
        <v>2318467</v>
      </c>
      <c r="H115" s="212">
        <f>SUM(H113:H114)</f>
        <v>12561314</v>
      </c>
      <c r="I115" s="212">
        <f>SUM(I113:I114)</f>
        <v>15884544</v>
      </c>
      <c r="J115" s="212">
        <f>SUM(J113:J114)</f>
        <v>-4963287</v>
      </c>
      <c r="K115" s="212">
        <f>+I115+J115</f>
        <v>10921257</v>
      </c>
      <c r="L115" s="26"/>
    </row>
    <row r="116" spans="1:12" x14ac:dyDescent="0.2">
      <c r="A116" s="30"/>
      <c r="B116" s="233"/>
      <c r="C116" s="31"/>
      <c r="D116" s="31"/>
      <c r="E116" s="240"/>
      <c r="F116" s="240"/>
      <c r="G116" s="240"/>
      <c r="H116" s="240"/>
      <c r="I116" s="240"/>
      <c r="J116" s="233"/>
      <c r="K116" s="240"/>
      <c r="L116" s="26"/>
    </row>
    <row r="117" spans="1:12" x14ac:dyDescent="0.2">
      <c r="A117" s="30"/>
      <c r="B117" s="233"/>
      <c r="C117" s="31"/>
      <c r="D117" s="31"/>
      <c r="E117" s="240"/>
      <c r="F117" s="240"/>
      <c r="G117" s="240"/>
      <c r="H117" s="240"/>
      <c r="I117" s="240"/>
      <c r="J117" s="233"/>
      <c r="K117" s="80"/>
      <c r="L117" s="26"/>
    </row>
    <row r="118" spans="1:12" x14ac:dyDescent="0.2">
      <c r="A118" s="30"/>
      <c r="B118" s="96">
        <v>34</v>
      </c>
      <c r="C118" s="98"/>
      <c r="D118" s="240">
        <v>3</v>
      </c>
      <c r="E118" s="240" t="s">
        <v>56</v>
      </c>
      <c r="F118" s="98"/>
      <c r="G118" s="98"/>
      <c r="H118" s="98"/>
      <c r="J118" s="98" t="s">
        <v>278</v>
      </c>
      <c r="K118" s="240"/>
      <c r="L118" s="26"/>
    </row>
    <row r="119" spans="1:12" x14ac:dyDescent="0.2">
      <c r="A119" s="30"/>
      <c r="B119" s="96"/>
      <c r="C119" s="98"/>
      <c r="D119" s="240"/>
      <c r="E119" s="240"/>
      <c r="F119" s="98"/>
      <c r="G119" s="98"/>
      <c r="H119" s="98"/>
      <c r="J119" s="98"/>
      <c r="K119" s="240"/>
      <c r="L119" s="26"/>
    </row>
    <row r="120" spans="1:12" x14ac:dyDescent="0.2">
      <c r="A120" s="30"/>
      <c r="B120" s="96">
        <v>35</v>
      </c>
      <c r="C120" s="31"/>
      <c r="D120" s="240">
        <v>4</v>
      </c>
      <c r="E120" s="240" t="s">
        <v>57</v>
      </c>
      <c r="F120" s="31"/>
      <c r="G120" s="31"/>
      <c r="H120" s="31"/>
      <c r="J120" s="31" t="s">
        <v>278</v>
      </c>
      <c r="K120" s="241"/>
      <c r="L120" s="26"/>
    </row>
    <row r="121" spans="1:12" x14ac:dyDescent="0.2">
      <c r="A121" s="30"/>
      <c r="B121" s="96"/>
      <c r="C121" s="31"/>
      <c r="D121" s="240"/>
      <c r="E121" s="240"/>
      <c r="F121" s="31"/>
      <c r="G121" s="31"/>
      <c r="H121" s="31"/>
      <c r="J121" s="31"/>
      <c r="K121" s="240"/>
      <c r="L121" s="26"/>
    </row>
    <row r="122" spans="1:12" ht="15" x14ac:dyDescent="0.2">
      <c r="A122" s="30"/>
      <c r="B122" s="96">
        <v>36</v>
      </c>
      <c r="C122" s="31"/>
      <c r="D122" s="240">
        <v>5</v>
      </c>
      <c r="E122" s="240" t="s">
        <v>58</v>
      </c>
      <c r="F122" s="31"/>
      <c r="G122" s="234"/>
      <c r="H122" s="234"/>
      <c r="J122" s="31" t="s">
        <v>278</v>
      </c>
      <c r="K122" s="240"/>
      <c r="L122" s="26"/>
    </row>
    <row r="123" spans="1:12" ht="15" x14ac:dyDescent="0.2">
      <c r="A123" s="30"/>
      <c r="B123" s="96"/>
      <c r="C123" s="31"/>
      <c r="D123" s="240"/>
      <c r="E123" s="240"/>
      <c r="F123" s="31"/>
      <c r="G123" s="234"/>
      <c r="H123" s="234"/>
      <c r="J123" s="31"/>
      <c r="K123" s="240"/>
      <c r="L123" s="26"/>
    </row>
    <row r="124" spans="1:12" ht="15" x14ac:dyDescent="0.2">
      <c r="A124" s="30"/>
      <c r="B124" s="96">
        <v>37</v>
      </c>
      <c r="C124" s="31"/>
      <c r="D124" s="240">
        <v>6</v>
      </c>
      <c r="E124" s="240" t="s">
        <v>59</v>
      </c>
      <c r="F124" s="234"/>
      <c r="G124" s="234"/>
      <c r="H124" s="234"/>
      <c r="J124" s="31" t="s">
        <v>278</v>
      </c>
      <c r="K124" s="240"/>
      <c r="L124" s="26"/>
    </row>
    <row r="125" spans="1:12" ht="15" x14ac:dyDescent="0.2">
      <c r="A125" s="30"/>
      <c r="B125" s="96"/>
      <c r="C125" s="31"/>
      <c r="D125" s="240"/>
      <c r="E125" s="240"/>
      <c r="F125" s="234"/>
      <c r="G125" s="234"/>
      <c r="H125" s="234"/>
      <c r="I125" s="31"/>
      <c r="J125" s="233"/>
      <c r="K125" s="240"/>
      <c r="L125" s="26"/>
    </row>
    <row r="126" spans="1:12" x14ac:dyDescent="0.2">
      <c r="A126" s="30"/>
      <c r="B126" s="233"/>
      <c r="C126" s="183"/>
      <c r="D126" s="249" t="s">
        <v>24</v>
      </c>
      <c r="E126" s="197" t="s">
        <v>288</v>
      </c>
      <c r="F126" s="197"/>
      <c r="G126" s="250"/>
      <c r="H126" s="250"/>
      <c r="I126" s="31"/>
      <c r="J126" s="233"/>
      <c r="K126" s="240"/>
      <c r="L126" s="26"/>
    </row>
    <row r="127" spans="1:12" x14ac:dyDescent="0.2">
      <c r="A127" s="30"/>
      <c r="B127" s="233"/>
      <c r="C127" s="183"/>
      <c r="D127" s="249"/>
      <c r="E127" s="197"/>
      <c r="F127" s="197"/>
      <c r="G127" s="250"/>
      <c r="H127" s="250"/>
      <c r="I127" s="31"/>
      <c r="J127" s="233"/>
      <c r="K127" s="240"/>
      <c r="L127" s="26"/>
    </row>
    <row r="128" spans="1:12" x14ac:dyDescent="0.2">
      <c r="A128" s="30"/>
      <c r="B128" s="233">
        <v>40</v>
      </c>
      <c r="C128" s="183"/>
      <c r="D128" s="196">
        <v>1</v>
      </c>
      <c r="E128" s="243" t="s">
        <v>63</v>
      </c>
      <c r="F128" s="202"/>
      <c r="G128" s="251"/>
      <c r="H128" s="251"/>
      <c r="I128" s="98"/>
      <c r="J128" s="31" t="s">
        <v>278</v>
      </c>
      <c r="K128" s="240"/>
      <c r="L128" s="26"/>
    </row>
    <row r="129" spans="1:12" x14ac:dyDescent="0.2">
      <c r="A129" s="30"/>
      <c r="B129" s="233"/>
      <c r="C129" s="183"/>
      <c r="D129" s="196"/>
      <c r="E129" s="243"/>
      <c r="F129" s="202"/>
      <c r="G129" s="251"/>
      <c r="H129" s="251"/>
      <c r="I129" s="98"/>
      <c r="J129" s="31"/>
      <c r="K129" s="240"/>
      <c r="L129" s="26"/>
    </row>
    <row r="130" spans="1:12" x14ac:dyDescent="0.2">
      <c r="A130" s="177"/>
      <c r="B130" s="233">
        <v>41</v>
      </c>
      <c r="C130" s="183"/>
      <c r="D130" s="196">
        <v>2</v>
      </c>
      <c r="E130" s="243" t="s">
        <v>64</v>
      </c>
      <c r="F130" s="202"/>
      <c r="G130" s="183"/>
      <c r="H130" s="183"/>
      <c r="I130" s="98"/>
      <c r="J130" s="31"/>
      <c r="K130" s="98"/>
      <c r="L130" s="178"/>
    </row>
    <row r="131" spans="1:12" x14ac:dyDescent="0.2">
      <c r="A131" s="177"/>
      <c r="B131" s="233"/>
      <c r="C131" s="183"/>
      <c r="D131" s="196"/>
      <c r="E131" s="243"/>
      <c r="F131" s="202"/>
      <c r="G131" s="183"/>
      <c r="H131" s="183"/>
      <c r="I131" s="98"/>
      <c r="J131" s="31"/>
      <c r="K131" s="98"/>
      <c r="L131" s="178"/>
    </row>
    <row r="132" spans="1:12" x14ac:dyDescent="0.2">
      <c r="A132" s="177"/>
      <c r="B132" s="233">
        <v>42</v>
      </c>
      <c r="C132" s="183"/>
      <c r="D132" s="228" t="s">
        <v>27</v>
      </c>
      <c r="E132" s="229" t="s">
        <v>65</v>
      </c>
      <c r="F132" s="183"/>
      <c r="G132" s="183"/>
      <c r="H132" s="183"/>
      <c r="I132" s="98"/>
      <c r="J132" s="235">
        <f>+Pasivi!F11</f>
        <v>46785515</v>
      </c>
      <c r="K132" s="98"/>
      <c r="L132" s="178"/>
    </row>
    <row r="133" spans="1:12" x14ac:dyDescent="0.2">
      <c r="A133" s="177"/>
      <c r="B133" s="233"/>
      <c r="C133" s="183"/>
      <c r="D133" s="228"/>
      <c r="E133" s="229"/>
      <c r="F133" s="183"/>
      <c r="G133" s="183"/>
      <c r="H133" s="183"/>
      <c r="I133" s="98"/>
      <c r="J133" s="31"/>
      <c r="K133" s="98"/>
      <c r="L133" s="178"/>
    </row>
    <row r="134" spans="1:12" x14ac:dyDescent="0.2">
      <c r="A134" s="177"/>
      <c r="B134" s="233">
        <v>43</v>
      </c>
      <c r="C134" s="183"/>
      <c r="D134" s="228" t="s">
        <v>27</v>
      </c>
      <c r="E134" s="229" t="s">
        <v>66</v>
      </c>
      <c r="F134" s="183"/>
      <c r="G134" s="183"/>
      <c r="H134" s="183"/>
      <c r="I134" s="98"/>
      <c r="J134" s="235">
        <f>+Pasivi!F12</f>
        <v>20467651</v>
      </c>
      <c r="K134" s="98"/>
      <c r="L134" s="178"/>
    </row>
    <row r="135" spans="1:12" x14ac:dyDescent="0.2">
      <c r="A135" s="177"/>
      <c r="B135" s="233"/>
      <c r="C135" s="183"/>
      <c r="D135" s="228"/>
      <c r="E135" s="229"/>
      <c r="F135" s="183"/>
      <c r="G135" s="183"/>
      <c r="H135" s="183"/>
      <c r="I135" s="98"/>
      <c r="J135" s="31"/>
      <c r="K135" s="98"/>
      <c r="L135" s="178"/>
    </row>
    <row r="136" spans="1:12" x14ac:dyDescent="0.2">
      <c r="A136" s="177"/>
      <c r="B136" s="233">
        <v>44</v>
      </c>
      <c r="C136" s="183"/>
      <c r="D136" s="196">
        <v>3</v>
      </c>
      <c r="E136" s="243" t="s">
        <v>67</v>
      </c>
      <c r="F136" s="202"/>
      <c r="G136" s="183"/>
      <c r="H136" s="183"/>
      <c r="I136" s="98"/>
      <c r="J136" s="31" t="s">
        <v>278</v>
      </c>
      <c r="K136" s="98"/>
      <c r="L136" s="178"/>
    </row>
    <row r="137" spans="1:12" x14ac:dyDescent="0.2">
      <c r="A137" s="177"/>
      <c r="B137" s="233"/>
      <c r="C137" s="183"/>
      <c r="D137" s="196"/>
      <c r="E137" s="243"/>
      <c r="F137" s="202"/>
      <c r="G137" s="183"/>
      <c r="H137" s="183"/>
      <c r="I137" s="98"/>
      <c r="J137" s="31"/>
      <c r="K137" s="98"/>
      <c r="L137" s="178"/>
    </row>
    <row r="138" spans="1:12" x14ac:dyDescent="0.2">
      <c r="A138" s="177"/>
      <c r="B138" s="233">
        <v>45</v>
      </c>
      <c r="C138" s="183"/>
      <c r="D138" s="228" t="s">
        <v>27</v>
      </c>
      <c r="E138" s="229" t="s">
        <v>68</v>
      </c>
      <c r="F138" s="183"/>
      <c r="G138" s="183"/>
      <c r="H138" s="183"/>
      <c r="I138" s="98"/>
      <c r="J138" s="96" t="s">
        <v>12</v>
      </c>
      <c r="K138" s="230">
        <f>+Pasivi!F14</f>
        <v>70908923</v>
      </c>
      <c r="L138" s="178"/>
    </row>
    <row r="139" spans="1:12" x14ac:dyDescent="0.2">
      <c r="A139" s="177"/>
      <c r="B139" s="233"/>
      <c r="C139" s="183"/>
      <c r="D139" s="228"/>
      <c r="E139" s="494" t="s">
        <v>260</v>
      </c>
      <c r="F139" s="494"/>
      <c r="G139" s="98"/>
      <c r="H139" s="96" t="s">
        <v>18</v>
      </c>
      <c r="I139" s="98"/>
      <c r="L139" s="178"/>
    </row>
    <row r="140" spans="1:12" x14ac:dyDescent="0.2">
      <c r="A140" s="177"/>
      <c r="B140" s="233"/>
      <c r="C140" s="183"/>
      <c r="D140" s="228"/>
      <c r="E140" s="494" t="s">
        <v>261</v>
      </c>
      <c r="F140" s="494"/>
      <c r="G140" s="98"/>
      <c r="H140" s="96" t="s">
        <v>18</v>
      </c>
      <c r="I140" s="231"/>
      <c r="J140" s="96" t="s">
        <v>12</v>
      </c>
      <c r="K140" s="231"/>
      <c r="L140" s="178"/>
    </row>
    <row r="141" spans="1:12" x14ac:dyDescent="0.2">
      <c r="A141" s="177"/>
      <c r="B141" s="233"/>
      <c r="C141" s="183"/>
      <c r="D141" s="228"/>
      <c r="E141" s="98" t="s">
        <v>262</v>
      </c>
      <c r="F141" s="98"/>
      <c r="G141" s="98"/>
      <c r="H141" s="96" t="s">
        <v>18</v>
      </c>
      <c r="I141" s="231"/>
      <c r="J141" s="96" t="s">
        <v>12</v>
      </c>
      <c r="K141" s="231"/>
      <c r="L141" s="178"/>
    </row>
    <row r="142" spans="1:12" x14ac:dyDescent="0.2">
      <c r="A142" s="177"/>
      <c r="B142" s="233"/>
      <c r="C142" s="183"/>
      <c r="D142" s="228"/>
      <c r="E142" s="98" t="s">
        <v>263</v>
      </c>
      <c r="F142" s="98"/>
      <c r="G142" s="98"/>
      <c r="H142" s="96" t="s">
        <v>18</v>
      </c>
      <c r="I142" s="231"/>
      <c r="J142" s="96" t="s">
        <v>12</v>
      </c>
      <c r="K142" s="231"/>
      <c r="L142" s="178"/>
    </row>
    <row r="143" spans="1:12" x14ac:dyDescent="0.2">
      <c r="A143" s="177"/>
      <c r="B143" s="233"/>
      <c r="C143" s="183"/>
      <c r="D143" s="228"/>
      <c r="E143" s="98" t="s">
        <v>264</v>
      </c>
      <c r="F143" s="98"/>
      <c r="G143" s="98"/>
      <c r="H143" s="96" t="s">
        <v>18</v>
      </c>
      <c r="I143" s="231"/>
      <c r="J143" s="96" t="s">
        <v>12</v>
      </c>
      <c r="K143" s="231"/>
      <c r="L143" s="178"/>
    </row>
    <row r="144" spans="1:12" x14ac:dyDescent="0.2">
      <c r="A144" s="177"/>
      <c r="B144" s="233"/>
      <c r="C144" s="183"/>
      <c r="D144" s="228"/>
      <c r="E144" s="98" t="s">
        <v>265</v>
      </c>
      <c r="F144" s="98"/>
      <c r="G144" s="98"/>
      <c r="H144" s="96" t="s">
        <v>18</v>
      </c>
      <c r="I144" s="231"/>
      <c r="J144" s="96" t="s">
        <v>12</v>
      </c>
      <c r="K144" s="231"/>
      <c r="L144" s="178"/>
    </row>
    <row r="145" spans="1:12" x14ac:dyDescent="0.2">
      <c r="A145" s="177"/>
      <c r="B145" s="233"/>
      <c r="C145" s="183"/>
      <c r="D145" s="228"/>
      <c r="E145" s="494" t="s">
        <v>266</v>
      </c>
      <c r="F145" s="494"/>
      <c r="G145" s="98"/>
      <c r="H145" s="96" t="s">
        <v>18</v>
      </c>
      <c r="I145" s="231"/>
      <c r="J145" s="96" t="s">
        <v>12</v>
      </c>
      <c r="K145" s="231"/>
      <c r="L145" s="178"/>
    </row>
    <row r="146" spans="1:12" x14ac:dyDescent="0.2">
      <c r="A146" s="177"/>
      <c r="B146" s="233"/>
      <c r="C146" s="183"/>
      <c r="D146" s="228"/>
      <c r="E146" s="98" t="s">
        <v>289</v>
      </c>
      <c r="F146" s="98"/>
      <c r="G146" s="98"/>
      <c r="H146" s="96" t="s">
        <v>18</v>
      </c>
      <c r="I146" s="231"/>
      <c r="J146" s="96" t="s">
        <v>12</v>
      </c>
      <c r="K146" s="231"/>
      <c r="L146" s="178"/>
    </row>
    <row r="147" spans="1:12" x14ac:dyDescent="0.2">
      <c r="A147" s="177"/>
      <c r="B147" s="233"/>
      <c r="C147" s="183"/>
      <c r="D147" s="228"/>
      <c r="E147" s="98" t="s">
        <v>268</v>
      </c>
      <c r="F147" s="98"/>
      <c r="G147" s="98"/>
      <c r="H147" s="96" t="s">
        <v>18</v>
      </c>
      <c r="I147" s="231"/>
      <c r="J147" s="96" t="s">
        <v>12</v>
      </c>
      <c r="K147" s="231"/>
      <c r="L147" s="178"/>
    </row>
    <row r="148" spans="1:12" x14ac:dyDescent="0.2">
      <c r="A148" s="177"/>
      <c r="B148" s="233"/>
      <c r="C148" s="183"/>
      <c r="D148" s="228"/>
      <c r="E148" s="229"/>
      <c r="F148" s="183"/>
      <c r="G148" s="183"/>
      <c r="H148" s="183"/>
      <c r="I148" s="98"/>
      <c r="J148" s="31"/>
      <c r="K148" s="98"/>
      <c r="L148" s="178"/>
    </row>
    <row r="149" spans="1:12" x14ac:dyDescent="0.2">
      <c r="A149" s="177"/>
      <c r="B149" s="233">
        <v>46</v>
      </c>
      <c r="C149" s="183"/>
      <c r="D149" s="228" t="s">
        <v>27</v>
      </c>
      <c r="E149" s="229" t="s">
        <v>69</v>
      </c>
      <c r="F149" s="183"/>
      <c r="G149" s="183"/>
      <c r="H149" s="183"/>
      <c r="I149" s="98"/>
      <c r="J149" s="96" t="s">
        <v>12</v>
      </c>
      <c r="K149" s="99">
        <f>+Pasivi!F15</f>
        <v>9314224</v>
      </c>
      <c r="L149" s="178"/>
    </row>
    <row r="150" spans="1:12" x14ac:dyDescent="0.2">
      <c r="A150" s="177"/>
      <c r="B150" s="233"/>
      <c r="C150" s="183"/>
      <c r="D150" s="228"/>
      <c r="E150" s="229"/>
      <c r="F150" s="183"/>
      <c r="G150" s="183"/>
      <c r="H150" s="183"/>
      <c r="I150" s="98"/>
      <c r="J150" s="252"/>
      <c r="K150" s="98"/>
      <c r="L150" s="178"/>
    </row>
    <row r="151" spans="1:12" x14ac:dyDescent="0.2">
      <c r="A151" s="177"/>
      <c r="B151" s="233">
        <v>47</v>
      </c>
      <c r="C151" s="183"/>
      <c r="D151" s="228" t="s">
        <v>27</v>
      </c>
      <c r="E151" s="229" t="s">
        <v>70</v>
      </c>
      <c r="F151" s="183"/>
      <c r="G151" s="183"/>
      <c r="H151" s="183"/>
      <c r="I151" s="98"/>
      <c r="J151" s="96" t="s">
        <v>12</v>
      </c>
      <c r="K151" s="99">
        <f>+Pasivi!F16</f>
        <v>434570</v>
      </c>
      <c r="L151" s="178"/>
    </row>
    <row r="152" spans="1:12" x14ac:dyDescent="0.2">
      <c r="A152" s="177"/>
      <c r="B152" s="233"/>
      <c r="C152" s="183"/>
      <c r="D152" s="228"/>
      <c r="E152" s="229"/>
      <c r="F152" s="183"/>
      <c r="G152" s="183"/>
      <c r="H152" s="183"/>
      <c r="I152" s="98"/>
      <c r="J152" s="31"/>
      <c r="K152" s="98"/>
      <c r="L152" s="178"/>
    </row>
    <row r="153" spans="1:12" x14ac:dyDescent="0.2">
      <c r="A153" s="177"/>
      <c r="B153" s="233">
        <v>48</v>
      </c>
      <c r="C153" s="183"/>
      <c r="D153" s="228" t="s">
        <v>27</v>
      </c>
      <c r="E153" s="229" t="s">
        <v>71</v>
      </c>
      <c r="F153" s="183"/>
      <c r="G153" s="183"/>
      <c r="H153" s="183"/>
      <c r="I153" s="98"/>
      <c r="J153" s="96" t="s">
        <v>12</v>
      </c>
      <c r="K153" s="99">
        <f>+Pasivi!F17</f>
        <v>0</v>
      </c>
      <c r="L153" s="178"/>
    </row>
    <row r="154" spans="1:12" x14ac:dyDescent="0.2">
      <c r="A154" s="177"/>
      <c r="B154" s="233"/>
      <c r="C154" s="183"/>
      <c r="D154" s="228"/>
      <c r="E154" s="229"/>
      <c r="F154" s="183"/>
      <c r="G154" s="183"/>
      <c r="H154" s="183"/>
      <c r="I154" s="98"/>
      <c r="J154" s="31"/>
      <c r="K154" s="98"/>
      <c r="L154" s="178"/>
    </row>
    <row r="155" spans="1:12" x14ac:dyDescent="0.2">
      <c r="A155" s="177"/>
      <c r="B155" s="233">
        <v>49</v>
      </c>
      <c r="C155" s="183"/>
      <c r="D155" s="228" t="s">
        <v>27</v>
      </c>
      <c r="E155" s="229" t="s">
        <v>72</v>
      </c>
      <c r="F155" s="183"/>
      <c r="G155" s="183"/>
      <c r="H155" s="183"/>
      <c r="I155" s="98"/>
      <c r="J155" s="386" t="s">
        <v>12</v>
      </c>
      <c r="K155" s="99">
        <f>+Pasivi!F18</f>
        <v>3091426.9499999997</v>
      </c>
      <c r="L155" s="178"/>
    </row>
    <row r="156" spans="1:12" x14ac:dyDescent="0.2">
      <c r="A156" s="177"/>
      <c r="B156" s="233"/>
      <c r="C156" s="183"/>
      <c r="D156" s="228"/>
      <c r="E156" s="229"/>
      <c r="F156" s="183"/>
      <c r="G156" s="183"/>
      <c r="H156" s="183"/>
      <c r="I156" s="98"/>
      <c r="J156" s="31"/>
      <c r="K156" s="98"/>
      <c r="L156" s="178"/>
    </row>
    <row r="157" spans="1:12" x14ac:dyDescent="0.2">
      <c r="A157" s="177"/>
      <c r="B157" s="233">
        <v>50</v>
      </c>
      <c r="C157" s="183"/>
      <c r="D157" s="228" t="s">
        <v>27</v>
      </c>
      <c r="E157" s="229" t="s">
        <v>73</v>
      </c>
      <c r="F157" s="183"/>
      <c r="G157" s="183"/>
      <c r="H157" s="183"/>
      <c r="I157" s="98"/>
      <c r="J157" s="96" t="s">
        <v>12</v>
      </c>
      <c r="K157" s="99">
        <f>+Pasivi!F19</f>
        <v>0</v>
      </c>
      <c r="L157" s="178"/>
    </row>
    <row r="158" spans="1:12" x14ac:dyDescent="0.2">
      <c r="A158" s="177"/>
      <c r="B158" s="233"/>
      <c r="C158" s="183"/>
      <c r="D158" s="228"/>
      <c r="E158" s="229"/>
      <c r="F158" s="183"/>
      <c r="G158" s="183"/>
      <c r="H158" s="183"/>
      <c r="I158" s="98"/>
      <c r="J158" s="31"/>
      <c r="K158" s="98"/>
      <c r="L158" s="178"/>
    </row>
    <row r="159" spans="1:12" x14ac:dyDescent="0.2">
      <c r="A159" s="177"/>
      <c r="B159" s="233">
        <v>51</v>
      </c>
      <c r="C159" s="183"/>
      <c r="D159" s="228" t="s">
        <v>27</v>
      </c>
      <c r="E159" s="229" t="s">
        <v>74</v>
      </c>
      <c r="F159" s="183"/>
      <c r="G159" s="183"/>
      <c r="H159" s="183"/>
      <c r="I159" s="98"/>
      <c r="J159" s="386" t="s">
        <v>12</v>
      </c>
      <c r="K159" s="99">
        <f>+Pasivi!F20</f>
        <v>18286</v>
      </c>
      <c r="L159" s="178"/>
    </row>
    <row r="160" spans="1:12" x14ac:dyDescent="0.2">
      <c r="A160" s="177"/>
      <c r="B160" s="233"/>
      <c r="C160" s="183"/>
      <c r="D160" s="228"/>
      <c r="E160" s="229"/>
      <c r="F160" s="183"/>
      <c r="G160" s="183"/>
      <c r="H160" s="183"/>
      <c r="I160" s="98"/>
      <c r="J160" s="31"/>
      <c r="K160" s="98"/>
      <c r="L160" s="178"/>
    </row>
    <row r="161" spans="1:12" x14ac:dyDescent="0.2">
      <c r="A161" s="177"/>
      <c r="B161" s="233">
        <v>52</v>
      </c>
      <c r="C161" s="183"/>
      <c r="D161" s="228" t="s">
        <v>27</v>
      </c>
      <c r="E161" s="229" t="s">
        <v>36</v>
      </c>
      <c r="F161" s="183"/>
      <c r="G161" s="183"/>
      <c r="H161" s="183"/>
      <c r="I161" s="98"/>
      <c r="J161" s="96" t="s">
        <v>12</v>
      </c>
      <c r="K161" s="99">
        <f>+Pasivi!F21</f>
        <v>0</v>
      </c>
      <c r="L161" s="178"/>
    </row>
    <row r="162" spans="1:12" x14ac:dyDescent="0.2">
      <c r="A162" s="177"/>
      <c r="B162" s="233"/>
      <c r="C162" s="183"/>
      <c r="D162" s="228"/>
      <c r="E162" s="229"/>
      <c r="F162" s="183"/>
      <c r="G162" s="183"/>
      <c r="H162" s="183"/>
      <c r="I162" s="98"/>
      <c r="J162" s="31"/>
      <c r="K162" s="98"/>
      <c r="L162" s="178"/>
    </row>
    <row r="163" spans="1:12" x14ac:dyDescent="0.2">
      <c r="A163" s="177"/>
      <c r="B163" s="233">
        <v>53</v>
      </c>
      <c r="C163" s="183"/>
      <c r="D163" s="228" t="s">
        <v>27</v>
      </c>
      <c r="E163" s="229" t="s">
        <v>75</v>
      </c>
      <c r="F163" s="183"/>
      <c r="G163" s="183"/>
      <c r="H163" s="183"/>
      <c r="I163" s="98"/>
      <c r="J163" s="31" t="s">
        <v>278</v>
      </c>
      <c r="K163" s="98"/>
      <c r="L163" s="178"/>
    </row>
    <row r="164" spans="1:12" x14ac:dyDescent="0.2">
      <c r="A164" s="177"/>
      <c r="B164" s="233"/>
      <c r="C164" s="183"/>
      <c r="D164" s="228"/>
      <c r="E164" s="229"/>
      <c r="F164" s="183"/>
      <c r="G164" s="183"/>
      <c r="H164" s="183"/>
      <c r="I164" s="98"/>
      <c r="J164" s="31"/>
      <c r="K164" s="98"/>
      <c r="L164" s="178"/>
    </row>
    <row r="165" spans="1:12" x14ac:dyDescent="0.2">
      <c r="A165" s="177"/>
      <c r="B165" s="233">
        <v>54</v>
      </c>
      <c r="C165" s="183"/>
      <c r="D165" s="228" t="s">
        <v>27</v>
      </c>
      <c r="E165" s="229" t="s">
        <v>76</v>
      </c>
      <c r="F165" s="183"/>
      <c r="G165" s="183"/>
      <c r="H165" s="183"/>
      <c r="I165" s="98"/>
      <c r="J165" s="96" t="s">
        <v>12</v>
      </c>
      <c r="L165" s="178"/>
    </row>
    <row r="166" spans="1:12" x14ac:dyDescent="0.2">
      <c r="A166" s="177"/>
      <c r="B166" s="233"/>
      <c r="C166" s="183"/>
      <c r="D166" s="228"/>
      <c r="E166" s="229" t="s">
        <v>479</v>
      </c>
      <c r="F166" s="183"/>
      <c r="G166" s="183"/>
      <c r="H166" s="183"/>
      <c r="I166" s="98"/>
      <c r="J166" s="31"/>
      <c r="K166" s="99">
        <f>+Pasivi!F23</f>
        <v>10484924</v>
      </c>
      <c r="L166" s="178"/>
    </row>
    <row r="167" spans="1:12" x14ac:dyDescent="0.2">
      <c r="A167" s="177"/>
      <c r="B167" s="233">
        <v>55</v>
      </c>
      <c r="C167" s="183"/>
      <c r="D167" s="196">
        <v>4</v>
      </c>
      <c r="E167" s="243" t="s">
        <v>77</v>
      </c>
      <c r="F167" s="202"/>
      <c r="G167" s="183"/>
      <c r="H167" s="183"/>
      <c r="I167" s="98"/>
      <c r="J167" s="31" t="s">
        <v>278</v>
      </c>
      <c r="K167" s="98"/>
      <c r="L167" s="178"/>
    </row>
    <row r="168" spans="1:12" x14ac:dyDescent="0.2">
      <c r="A168" s="177"/>
      <c r="B168" s="233"/>
      <c r="C168" s="183"/>
      <c r="D168" s="196"/>
      <c r="E168" s="243"/>
      <c r="F168" s="202"/>
      <c r="G168" s="183"/>
      <c r="H168" s="183"/>
      <c r="I168" s="98"/>
      <c r="J168" s="31"/>
      <c r="K168" s="98"/>
      <c r="L168" s="178"/>
    </row>
    <row r="169" spans="1:12" x14ac:dyDescent="0.2">
      <c r="A169" s="177"/>
      <c r="B169" s="233">
        <v>56</v>
      </c>
      <c r="C169" s="183"/>
      <c r="D169" s="196">
        <v>5</v>
      </c>
      <c r="E169" s="243" t="s">
        <v>78</v>
      </c>
      <c r="F169" s="202"/>
      <c r="G169" s="183"/>
      <c r="H169" s="183"/>
      <c r="I169" s="98"/>
      <c r="J169" s="31" t="s">
        <v>278</v>
      </c>
      <c r="K169" s="98"/>
      <c r="L169" s="178"/>
    </row>
    <row r="170" spans="1:12" x14ac:dyDescent="0.2">
      <c r="A170" s="177"/>
      <c r="B170" s="233"/>
      <c r="C170" s="183"/>
      <c r="D170" s="196"/>
      <c r="E170" s="243"/>
      <c r="F170" s="202"/>
      <c r="G170" s="183"/>
      <c r="H170" s="183"/>
      <c r="I170" s="98"/>
      <c r="J170" s="31"/>
      <c r="K170" s="98"/>
      <c r="L170" s="178"/>
    </row>
    <row r="171" spans="1:12" x14ac:dyDescent="0.2">
      <c r="A171" s="177"/>
      <c r="B171" s="233"/>
      <c r="C171" s="183"/>
      <c r="D171" s="251" t="s">
        <v>48</v>
      </c>
      <c r="E171" s="197" t="s">
        <v>290</v>
      </c>
      <c r="F171" s="197"/>
      <c r="G171" s="183"/>
      <c r="H171" s="183"/>
      <c r="I171" s="98"/>
      <c r="J171" s="31" t="s">
        <v>278</v>
      </c>
      <c r="K171" s="98"/>
      <c r="L171" s="178"/>
    </row>
    <row r="172" spans="1:12" x14ac:dyDescent="0.2">
      <c r="A172" s="177"/>
      <c r="B172" s="233"/>
      <c r="C172" s="183"/>
      <c r="D172" s="251"/>
      <c r="E172" s="197"/>
      <c r="F172" s="197"/>
      <c r="G172" s="183"/>
      <c r="H172" s="183"/>
      <c r="I172" s="98"/>
      <c r="J172" s="31"/>
      <c r="K172" s="98"/>
      <c r="L172" s="178"/>
    </row>
    <row r="173" spans="1:12" x14ac:dyDescent="0.2">
      <c r="A173" s="177"/>
      <c r="B173" s="233">
        <v>58</v>
      </c>
      <c r="C173" s="183"/>
      <c r="D173" s="196">
        <v>1</v>
      </c>
      <c r="E173" s="243" t="s">
        <v>80</v>
      </c>
      <c r="F173" s="197"/>
      <c r="G173" s="183"/>
      <c r="H173" s="183"/>
      <c r="I173" s="98"/>
      <c r="J173" s="31" t="s">
        <v>278</v>
      </c>
      <c r="K173" s="98"/>
      <c r="L173" s="178"/>
    </row>
    <row r="174" spans="1:12" x14ac:dyDescent="0.2">
      <c r="A174" s="177"/>
      <c r="B174" s="233"/>
      <c r="C174" s="183"/>
      <c r="D174" s="196"/>
      <c r="E174" s="243"/>
      <c r="F174" s="197"/>
      <c r="G174" s="183"/>
      <c r="H174" s="183"/>
      <c r="I174" s="98"/>
      <c r="J174" s="31"/>
      <c r="K174" s="98"/>
      <c r="L174" s="178"/>
    </row>
    <row r="175" spans="1:12" x14ac:dyDescent="0.2">
      <c r="A175" s="177"/>
      <c r="B175" s="233">
        <v>59</v>
      </c>
      <c r="C175" s="183"/>
      <c r="D175" s="228" t="s">
        <v>27</v>
      </c>
      <c r="E175" s="229" t="s">
        <v>81</v>
      </c>
      <c r="F175" s="183"/>
      <c r="G175" s="183"/>
      <c r="H175" s="183"/>
      <c r="I175" s="98"/>
      <c r="J175" s="31" t="s">
        <v>278</v>
      </c>
      <c r="K175" s="98"/>
      <c r="L175" s="178"/>
    </row>
    <row r="176" spans="1:12" x14ac:dyDescent="0.2">
      <c r="A176" s="177"/>
      <c r="B176" s="233"/>
      <c r="C176" s="183"/>
      <c r="D176" s="228"/>
      <c r="E176" s="229"/>
      <c r="F176" s="183"/>
      <c r="G176" s="183"/>
      <c r="H176" s="183"/>
      <c r="I176" s="98"/>
      <c r="J176" s="31"/>
      <c r="K176" s="98"/>
      <c r="L176" s="178"/>
    </row>
    <row r="177" spans="1:12" x14ac:dyDescent="0.2">
      <c r="A177" s="177"/>
      <c r="B177" s="233">
        <v>60</v>
      </c>
      <c r="C177" s="183"/>
      <c r="D177" s="228" t="s">
        <v>27</v>
      </c>
      <c r="E177" s="229" t="s">
        <v>82</v>
      </c>
      <c r="F177" s="183"/>
      <c r="G177" s="183"/>
      <c r="H177" s="183"/>
      <c r="I177" s="98"/>
      <c r="J177" s="31" t="s">
        <v>278</v>
      </c>
      <c r="K177" s="98"/>
      <c r="L177" s="178"/>
    </row>
    <row r="178" spans="1:12" x14ac:dyDescent="0.2">
      <c r="A178" s="177"/>
      <c r="B178" s="233"/>
      <c r="C178" s="183"/>
      <c r="D178" s="228"/>
      <c r="E178" s="229"/>
      <c r="F178" s="183"/>
      <c r="G178" s="183"/>
      <c r="H178" s="183"/>
      <c r="I178" s="98"/>
      <c r="J178" s="31"/>
      <c r="K178" s="98"/>
      <c r="L178" s="178"/>
    </row>
    <row r="179" spans="1:12" x14ac:dyDescent="0.2">
      <c r="A179" s="177"/>
      <c r="B179" s="233">
        <v>61</v>
      </c>
      <c r="C179" s="183"/>
      <c r="D179" s="196">
        <v>2</v>
      </c>
      <c r="E179" s="243" t="s">
        <v>83</v>
      </c>
      <c r="F179" s="202"/>
      <c r="G179" s="183"/>
      <c r="H179" s="183"/>
      <c r="I179" s="98"/>
      <c r="J179" s="31" t="s">
        <v>278</v>
      </c>
      <c r="K179" s="98"/>
      <c r="L179" s="178"/>
    </row>
    <row r="180" spans="1:12" x14ac:dyDescent="0.2">
      <c r="A180" s="177"/>
      <c r="B180" s="233"/>
      <c r="C180" s="183"/>
      <c r="D180" s="196"/>
      <c r="E180" s="243"/>
      <c r="F180" s="202"/>
      <c r="G180" s="183"/>
      <c r="H180" s="183"/>
      <c r="I180" s="98"/>
      <c r="J180" s="31"/>
      <c r="K180" s="98"/>
      <c r="L180" s="178"/>
    </row>
    <row r="181" spans="1:12" x14ac:dyDescent="0.2">
      <c r="A181" s="177"/>
      <c r="B181" s="233">
        <v>62</v>
      </c>
      <c r="C181" s="183"/>
      <c r="D181" s="196">
        <v>3</v>
      </c>
      <c r="E181" s="243" t="s">
        <v>77</v>
      </c>
      <c r="F181" s="202"/>
      <c r="G181" s="183"/>
      <c r="H181" s="183"/>
      <c r="I181" s="98"/>
      <c r="J181" s="31" t="s">
        <v>278</v>
      </c>
      <c r="K181" s="98"/>
      <c r="L181" s="178"/>
    </row>
    <row r="182" spans="1:12" x14ac:dyDescent="0.2">
      <c r="A182" s="177"/>
      <c r="B182" s="233"/>
      <c r="C182" s="183"/>
      <c r="D182" s="196"/>
      <c r="E182" s="243"/>
      <c r="F182" s="202"/>
      <c r="G182" s="183"/>
      <c r="H182" s="183"/>
      <c r="I182" s="98"/>
      <c r="J182" s="31"/>
      <c r="K182" s="98"/>
      <c r="L182" s="178"/>
    </row>
    <row r="183" spans="1:12" x14ac:dyDescent="0.2">
      <c r="A183" s="177"/>
      <c r="B183" s="233">
        <v>63</v>
      </c>
      <c r="C183" s="183"/>
      <c r="D183" s="196">
        <v>4</v>
      </c>
      <c r="E183" s="243" t="s">
        <v>84</v>
      </c>
      <c r="F183" s="202"/>
      <c r="G183" s="183"/>
      <c r="H183" s="183"/>
      <c r="I183" s="98"/>
      <c r="J183" s="31" t="s">
        <v>478</v>
      </c>
      <c r="K183" s="99">
        <f>Pasivi!F32</f>
        <v>0</v>
      </c>
      <c r="L183" s="178"/>
    </row>
    <row r="184" spans="1:12" x14ac:dyDescent="0.2">
      <c r="A184" s="177"/>
      <c r="B184" s="233"/>
      <c r="C184" s="183"/>
      <c r="D184" s="196"/>
      <c r="E184" s="243"/>
      <c r="F184" s="202"/>
      <c r="G184" s="183"/>
      <c r="H184" s="183"/>
      <c r="I184" s="98"/>
      <c r="J184" s="31"/>
      <c r="K184" s="98"/>
      <c r="L184" s="178"/>
    </row>
    <row r="185" spans="1:12" x14ac:dyDescent="0.2">
      <c r="A185" s="177"/>
      <c r="B185" s="233"/>
      <c r="C185" s="183"/>
      <c r="D185" s="251" t="s">
        <v>86</v>
      </c>
      <c r="E185" s="197" t="s">
        <v>291</v>
      </c>
      <c r="F185" s="197"/>
      <c r="G185" s="183"/>
      <c r="H185" s="183"/>
      <c r="I185" s="98"/>
      <c r="J185" s="31" t="s">
        <v>278</v>
      </c>
      <c r="K185" s="98"/>
      <c r="L185" s="178"/>
    </row>
    <row r="186" spans="1:12" x14ac:dyDescent="0.2">
      <c r="A186" s="177"/>
      <c r="B186" s="233"/>
      <c r="C186" s="183"/>
      <c r="D186" s="251"/>
      <c r="E186" s="197"/>
      <c r="F186" s="197"/>
      <c r="G186" s="183"/>
      <c r="H186" s="183"/>
      <c r="I186" s="98"/>
      <c r="J186" s="31"/>
      <c r="K186" s="98"/>
      <c r="L186" s="178"/>
    </row>
    <row r="187" spans="1:12" x14ac:dyDescent="0.2">
      <c r="A187" s="177"/>
      <c r="B187" s="233">
        <v>66</v>
      </c>
      <c r="C187" s="183"/>
      <c r="D187" s="196">
        <v>1</v>
      </c>
      <c r="E187" s="243" t="s">
        <v>88</v>
      </c>
      <c r="F187" s="202"/>
      <c r="G187" s="183"/>
      <c r="H187" s="183"/>
      <c r="I187" s="98"/>
      <c r="J187" s="31" t="s">
        <v>278</v>
      </c>
      <c r="K187" s="98"/>
      <c r="L187" s="178"/>
    </row>
    <row r="188" spans="1:12" x14ac:dyDescent="0.2">
      <c r="A188" s="177"/>
      <c r="B188" s="233"/>
      <c r="C188" s="183"/>
      <c r="D188" s="196"/>
      <c r="E188" s="243"/>
      <c r="F188" s="202"/>
      <c r="G188" s="183"/>
      <c r="H188" s="183"/>
      <c r="I188" s="98"/>
      <c r="J188" s="31"/>
      <c r="K188" s="98"/>
      <c r="L188" s="178"/>
    </row>
    <row r="189" spans="1:12" x14ac:dyDescent="0.2">
      <c r="A189" s="177"/>
      <c r="B189" s="233">
        <v>67</v>
      </c>
      <c r="C189" s="183"/>
      <c r="D189" s="196">
        <v>2</v>
      </c>
      <c r="E189" s="243" t="s">
        <v>89</v>
      </c>
      <c r="F189" s="202"/>
      <c r="G189" s="183"/>
      <c r="H189" s="183"/>
      <c r="I189" s="98"/>
      <c r="J189" s="31" t="s">
        <v>278</v>
      </c>
      <c r="K189" s="98"/>
      <c r="L189" s="178"/>
    </row>
    <row r="190" spans="1:12" x14ac:dyDescent="0.2">
      <c r="A190" s="177"/>
      <c r="B190" s="233"/>
      <c r="C190" s="183"/>
      <c r="D190" s="196"/>
      <c r="E190" s="243"/>
      <c r="F190" s="202"/>
      <c r="G190" s="183"/>
      <c r="H190" s="183"/>
      <c r="I190" s="98"/>
      <c r="J190" s="31"/>
      <c r="K190" s="98"/>
      <c r="L190" s="178"/>
    </row>
    <row r="191" spans="1:12" x14ac:dyDescent="0.2">
      <c r="A191" s="177"/>
      <c r="B191" s="233">
        <v>68</v>
      </c>
      <c r="C191" s="183"/>
      <c r="D191" s="196">
        <v>3</v>
      </c>
      <c r="E191" s="243" t="s">
        <v>90</v>
      </c>
      <c r="F191" s="202"/>
      <c r="G191" s="183"/>
      <c r="H191" s="183"/>
      <c r="I191" s="98"/>
      <c r="J191" s="96" t="s">
        <v>12</v>
      </c>
      <c r="K191" s="99">
        <f>+Pasivi!F37</f>
        <v>100000</v>
      </c>
      <c r="L191" s="178"/>
    </row>
    <row r="192" spans="1:12" x14ac:dyDescent="0.2">
      <c r="A192" s="177"/>
      <c r="B192" s="233"/>
      <c r="C192" s="183"/>
      <c r="D192" s="196"/>
      <c r="E192" s="243"/>
      <c r="F192" s="202"/>
      <c r="G192" s="183"/>
      <c r="H192" s="183"/>
      <c r="I192" s="98"/>
      <c r="J192" s="31"/>
      <c r="K192" s="98"/>
      <c r="L192" s="178"/>
    </row>
    <row r="193" spans="1:12" x14ac:dyDescent="0.2">
      <c r="A193" s="177"/>
      <c r="B193" s="233">
        <v>69</v>
      </c>
      <c r="C193" s="183"/>
      <c r="D193" s="196">
        <v>4</v>
      </c>
      <c r="E193" s="243" t="s">
        <v>91</v>
      </c>
      <c r="F193" s="202"/>
      <c r="G193" s="183"/>
      <c r="H193" s="183"/>
      <c r="I193" s="98"/>
      <c r="J193" s="31" t="s">
        <v>278</v>
      </c>
      <c r="K193" s="98"/>
      <c r="L193" s="178"/>
    </row>
    <row r="194" spans="1:12" x14ac:dyDescent="0.2">
      <c r="A194" s="177"/>
      <c r="B194" s="233"/>
      <c r="C194" s="183"/>
      <c r="D194" s="196"/>
      <c r="E194" s="243"/>
      <c r="F194" s="202"/>
      <c r="G194" s="183"/>
      <c r="H194" s="183"/>
      <c r="I194" s="98"/>
      <c r="J194" s="31"/>
      <c r="K194" s="98"/>
      <c r="L194" s="178"/>
    </row>
    <row r="195" spans="1:12" x14ac:dyDescent="0.2">
      <c r="A195" s="177"/>
      <c r="B195" s="233">
        <v>70</v>
      </c>
      <c r="C195" s="183"/>
      <c r="D195" s="196">
        <v>5</v>
      </c>
      <c r="E195" s="243" t="s">
        <v>92</v>
      </c>
      <c r="F195" s="202"/>
      <c r="G195" s="183"/>
      <c r="H195" s="183"/>
      <c r="I195" s="98"/>
      <c r="J195" s="31" t="s">
        <v>278</v>
      </c>
      <c r="K195" s="98"/>
      <c r="L195" s="178"/>
    </row>
    <row r="196" spans="1:12" x14ac:dyDescent="0.2">
      <c r="A196" s="177"/>
      <c r="B196" s="233"/>
      <c r="C196" s="183"/>
      <c r="D196" s="196"/>
      <c r="E196" s="243"/>
      <c r="F196" s="202"/>
      <c r="G196" s="183"/>
      <c r="H196" s="183"/>
      <c r="I196" s="98"/>
      <c r="J196" s="31"/>
      <c r="K196" s="98"/>
      <c r="L196" s="178"/>
    </row>
    <row r="197" spans="1:12" x14ac:dyDescent="0.2">
      <c r="A197" s="177"/>
      <c r="B197" s="233">
        <v>71</v>
      </c>
      <c r="C197" s="183"/>
      <c r="D197" s="196">
        <v>6</v>
      </c>
      <c r="E197" s="243" t="s">
        <v>93</v>
      </c>
      <c r="F197" s="202"/>
      <c r="G197" s="183"/>
      <c r="H197" s="183"/>
      <c r="I197" s="98"/>
      <c r="J197" s="96" t="s">
        <v>12</v>
      </c>
      <c r="K197" s="99">
        <f>+Pasivi!F40</f>
        <v>0</v>
      </c>
      <c r="L197" s="178"/>
    </row>
    <row r="198" spans="1:12" x14ac:dyDescent="0.2">
      <c r="A198" s="177"/>
      <c r="B198" s="233"/>
      <c r="C198" s="183"/>
      <c r="D198" s="196"/>
      <c r="E198" s="243"/>
      <c r="F198" s="202"/>
      <c r="G198" s="183"/>
      <c r="H198" s="183"/>
      <c r="I198" s="98"/>
      <c r="J198" s="31"/>
      <c r="K198" s="98"/>
      <c r="L198" s="178"/>
    </row>
    <row r="199" spans="1:12" x14ac:dyDescent="0.2">
      <c r="A199" s="177"/>
      <c r="B199" s="233">
        <v>72</v>
      </c>
      <c r="C199" s="183"/>
      <c r="D199" s="196">
        <v>7</v>
      </c>
      <c r="E199" s="243" t="s">
        <v>94</v>
      </c>
      <c r="F199" s="202"/>
      <c r="G199" s="183"/>
      <c r="H199" s="183"/>
      <c r="I199" s="98"/>
      <c r="J199" s="96" t="s">
        <v>12</v>
      </c>
      <c r="K199" s="99">
        <f>+Pasivi!F41</f>
        <v>0</v>
      </c>
      <c r="L199" s="178"/>
    </row>
    <row r="200" spans="1:12" x14ac:dyDescent="0.2">
      <c r="A200" s="177"/>
      <c r="B200" s="233"/>
      <c r="C200" s="183"/>
      <c r="D200" s="196"/>
      <c r="E200" s="243"/>
      <c r="F200" s="202"/>
      <c r="G200" s="183"/>
      <c r="H200" s="183"/>
      <c r="I200" s="98"/>
      <c r="J200" s="31"/>
      <c r="K200" s="98"/>
      <c r="L200" s="178"/>
    </row>
    <row r="201" spans="1:12" x14ac:dyDescent="0.2">
      <c r="A201" s="177"/>
      <c r="B201" s="233">
        <v>73</v>
      </c>
      <c r="C201" s="183"/>
      <c r="D201" s="196">
        <v>8</v>
      </c>
      <c r="E201" s="243" t="s">
        <v>95</v>
      </c>
      <c r="F201" s="202"/>
      <c r="G201" s="183"/>
      <c r="H201" s="183"/>
      <c r="I201" s="98"/>
      <c r="J201" s="31" t="s">
        <v>278</v>
      </c>
      <c r="K201" s="99">
        <f>Pasivi!F42</f>
        <v>48266402.029099509</v>
      </c>
      <c r="L201" s="178"/>
    </row>
    <row r="202" spans="1:12" x14ac:dyDescent="0.2">
      <c r="A202" s="177"/>
      <c r="B202" s="233"/>
      <c r="C202" s="183"/>
      <c r="D202" s="196"/>
      <c r="E202" s="243"/>
      <c r="F202" s="202"/>
      <c r="G202" s="183"/>
      <c r="H202" s="183"/>
      <c r="I202" s="98"/>
      <c r="J202" s="31"/>
      <c r="K202" s="98"/>
      <c r="L202" s="178"/>
    </row>
    <row r="203" spans="1:12" x14ac:dyDescent="0.2">
      <c r="A203" s="177"/>
      <c r="B203" s="233">
        <v>74</v>
      </c>
      <c r="C203" s="183"/>
      <c r="D203" s="196">
        <v>9</v>
      </c>
      <c r="E203" s="243" t="s">
        <v>96</v>
      </c>
      <c r="F203" s="202"/>
      <c r="G203" s="183"/>
      <c r="H203" s="183"/>
      <c r="I203" s="98"/>
      <c r="J203" s="96" t="s">
        <v>12</v>
      </c>
      <c r="K203" s="99">
        <f>+Pasivi!F43</f>
        <v>0</v>
      </c>
      <c r="L203" s="178"/>
    </row>
    <row r="204" spans="1:12" x14ac:dyDescent="0.2">
      <c r="A204" s="177"/>
      <c r="B204" s="233"/>
      <c r="C204" s="183"/>
      <c r="D204" s="196"/>
      <c r="E204" s="243"/>
      <c r="F204" s="202"/>
      <c r="G204" s="183"/>
      <c r="H204" s="183"/>
      <c r="I204" s="98"/>
      <c r="J204" s="31"/>
      <c r="K204" s="98"/>
      <c r="L204" s="178"/>
    </row>
    <row r="205" spans="1:12" x14ac:dyDescent="0.2">
      <c r="A205" s="177"/>
      <c r="B205" s="233">
        <v>75</v>
      </c>
      <c r="C205" s="183"/>
      <c r="D205" s="196">
        <v>10</v>
      </c>
      <c r="E205" s="243" t="s">
        <v>97</v>
      </c>
      <c r="F205" s="202"/>
      <c r="G205" s="183"/>
      <c r="H205" s="183"/>
      <c r="I205" s="98"/>
      <c r="J205" s="31"/>
      <c r="K205" s="99">
        <f>K210-K211</f>
        <v>17518086.050000001</v>
      </c>
      <c r="L205" s="178"/>
    </row>
    <row r="206" spans="1:12" x14ac:dyDescent="0.2">
      <c r="A206" s="177"/>
      <c r="B206" s="233"/>
      <c r="C206" s="183"/>
      <c r="D206" s="196"/>
      <c r="E206" s="243"/>
      <c r="F206" s="202"/>
      <c r="G206" s="183"/>
      <c r="H206" s="183"/>
      <c r="I206" s="98"/>
      <c r="J206" s="31"/>
      <c r="K206" s="99"/>
      <c r="L206" s="178"/>
    </row>
    <row r="207" spans="1:12" x14ac:dyDescent="0.2">
      <c r="A207" s="177"/>
      <c r="B207" s="96"/>
      <c r="C207" s="98"/>
      <c r="D207" s="98"/>
      <c r="E207" s="98"/>
      <c r="F207" s="98"/>
      <c r="G207" s="98"/>
      <c r="H207" s="98"/>
      <c r="I207" s="98"/>
      <c r="J207" s="98"/>
      <c r="K207" s="98"/>
      <c r="L207" s="178"/>
    </row>
    <row r="208" spans="1:12" x14ac:dyDescent="0.2">
      <c r="A208" s="177"/>
      <c r="B208" s="96"/>
      <c r="C208" s="98"/>
      <c r="D208" s="98"/>
      <c r="E208" s="253" t="s">
        <v>292</v>
      </c>
      <c r="F208" s="195" t="s">
        <v>293</v>
      </c>
      <c r="G208" s="98"/>
      <c r="H208" s="98"/>
      <c r="I208" s="98"/>
      <c r="J208" s="96" t="s">
        <v>12</v>
      </c>
      <c r="K208" s="101">
        <f>+Rezultati!E28</f>
        <v>18486019</v>
      </c>
      <c r="L208" s="178"/>
    </row>
    <row r="209" spans="1:12" x14ac:dyDescent="0.2">
      <c r="A209" s="177"/>
      <c r="B209" s="96"/>
      <c r="C209" s="98"/>
      <c r="D209" s="98"/>
      <c r="E209" s="253" t="s">
        <v>292</v>
      </c>
      <c r="F209" s="98" t="s">
        <v>294</v>
      </c>
      <c r="G209" s="98"/>
      <c r="H209" s="98"/>
      <c r="I209" s="98"/>
      <c r="J209" s="96" t="s">
        <v>12</v>
      </c>
      <c r="K209" s="367">
        <v>2123494</v>
      </c>
      <c r="L209" s="178"/>
    </row>
    <row r="210" spans="1:12" x14ac:dyDescent="0.2">
      <c r="A210" s="177"/>
      <c r="B210" s="96"/>
      <c r="C210" s="98"/>
      <c r="D210" s="98"/>
      <c r="E210" s="253" t="s">
        <v>292</v>
      </c>
      <c r="F210" s="98" t="s">
        <v>126</v>
      </c>
      <c r="G210" s="98"/>
      <c r="H210" s="98"/>
      <c r="I210" s="98"/>
      <c r="J210" s="96" t="s">
        <v>12</v>
      </c>
      <c r="K210" s="232">
        <f>SUM(K208:K209)</f>
        <v>20609513</v>
      </c>
      <c r="L210" s="178"/>
    </row>
    <row r="211" spans="1:12" x14ac:dyDescent="0.2">
      <c r="A211" s="177"/>
      <c r="B211" s="96"/>
      <c r="C211" s="98"/>
      <c r="D211" s="98"/>
      <c r="E211" s="253" t="s">
        <v>292</v>
      </c>
      <c r="F211" s="98" t="s">
        <v>295</v>
      </c>
      <c r="G211" s="98"/>
      <c r="H211" s="98"/>
      <c r="I211" s="98"/>
      <c r="J211" s="96" t="s">
        <v>12</v>
      </c>
      <c r="K211" s="232">
        <f>+K210*0.15</f>
        <v>3091426.9499999997</v>
      </c>
      <c r="L211" s="178"/>
    </row>
    <row r="212" spans="1:12" x14ac:dyDescent="0.2">
      <c r="A212" s="177"/>
      <c r="B212" s="96"/>
      <c r="C212" s="98"/>
      <c r="D212" s="98"/>
      <c r="E212" s="98"/>
      <c r="F212" s="98"/>
      <c r="G212" s="98"/>
      <c r="H212" s="98"/>
      <c r="I212" s="98"/>
      <c r="J212" s="98"/>
      <c r="K212" s="98"/>
      <c r="L212" s="178"/>
    </row>
    <row r="213" spans="1:12" x14ac:dyDescent="0.2">
      <c r="A213" s="177"/>
      <c r="B213" s="96"/>
      <c r="C213" s="98"/>
      <c r="D213" s="98"/>
      <c r="E213" s="98"/>
      <c r="F213" s="98"/>
      <c r="G213" s="98"/>
      <c r="H213" s="98"/>
      <c r="I213" s="98"/>
      <c r="J213" s="98"/>
      <c r="K213" s="98"/>
      <c r="L213" s="178"/>
    </row>
    <row r="214" spans="1:12" ht="15.75" x14ac:dyDescent="0.2">
      <c r="A214" s="177"/>
      <c r="B214" s="96"/>
      <c r="C214" s="497" t="s">
        <v>296</v>
      </c>
      <c r="D214" s="497"/>
      <c r="E214" s="180" t="s">
        <v>297</v>
      </c>
      <c r="F214" s="98"/>
      <c r="G214" s="98"/>
      <c r="H214" s="98"/>
      <c r="I214" s="98"/>
      <c r="J214" s="98"/>
      <c r="K214" s="98"/>
      <c r="L214" s="178"/>
    </row>
    <row r="215" spans="1:12" x14ac:dyDescent="0.2">
      <c r="A215" s="177"/>
      <c r="B215" s="96"/>
      <c r="C215" s="98"/>
      <c r="D215" s="98"/>
      <c r="E215" s="98"/>
      <c r="F215" s="98"/>
      <c r="G215" s="98"/>
      <c r="H215" s="98"/>
      <c r="I215" s="98"/>
      <c r="J215" s="98"/>
      <c r="K215" s="98"/>
      <c r="L215" s="178"/>
    </row>
    <row r="216" spans="1:12" x14ac:dyDescent="0.2">
      <c r="A216" s="177"/>
      <c r="B216" s="96"/>
      <c r="C216" s="98"/>
      <c r="D216" s="183"/>
      <c r="E216" s="183" t="s">
        <v>298</v>
      </c>
      <c r="F216" s="98"/>
      <c r="G216" s="98"/>
      <c r="H216" s="98"/>
      <c r="I216" s="98"/>
      <c r="J216" s="98"/>
      <c r="K216" s="98"/>
      <c r="L216" s="178"/>
    </row>
    <row r="217" spans="1:12" x14ac:dyDescent="0.2">
      <c r="A217" s="177"/>
      <c r="B217" s="96"/>
      <c r="C217" s="98"/>
      <c r="D217" s="183" t="s">
        <v>299</v>
      </c>
      <c r="E217" s="183"/>
      <c r="F217" s="98"/>
      <c r="G217" s="98"/>
      <c r="H217" s="98"/>
      <c r="I217" s="98"/>
      <c r="J217" s="98"/>
      <c r="K217" s="98"/>
      <c r="L217" s="178"/>
    </row>
    <row r="218" spans="1:12" x14ac:dyDescent="0.2">
      <c r="A218" s="177"/>
      <c r="B218" s="96"/>
      <c r="C218" s="98"/>
      <c r="D218" s="183" t="s">
        <v>300</v>
      </c>
      <c r="F218" s="98"/>
      <c r="G218" s="98"/>
      <c r="H218" s="98"/>
      <c r="I218" s="98"/>
      <c r="J218" s="98"/>
      <c r="K218" s="98"/>
      <c r="L218" s="178"/>
    </row>
    <row r="219" spans="1:12" x14ac:dyDescent="0.2">
      <c r="A219" s="177"/>
      <c r="B219" s="96"/>
      <c r="C219" s="98"/>
      <c r="D219" s="183" t="s">
        <v>301</v>
      </c>
      <c r="E219" s="183"/>
      <c r="F219" s="98"/>
      <c r="G219" s="98"/>
      <c r="H219" s="98"/>
      <c r="I219" s="98"/>
      <c r="J219" s="98"/>
      <c r="K219" s="98"/>
      <c r="L219" s="178"/>
    </row>
    <row r="220" spans="1:12" x14ac:dyDescent="0.2">
      <c r="A220" s="177"/>
      <c r="B220" s="96"/>
      <c r="C220" s="98"/>
      <c r="D220" s="98"/>
      <c r="E220" s="98"/>
      <c r="F220" s="98"/>
      <c r="G220" s="98"/>
      <c r="H220" s="98"/>
      <c r="I220" s="98"/>
      <c r="J220" s="98"/>
      <c r="K220" s="98"/>
      <c r="L220" s="178"/>
    </row>
    <row r="221" spans="1:12" x14ac:dyDescent="0.2">
      <c r="A221" s="177"/>
      <c r="B221" s="96"/>
      <c r="C221" s="98"/>
      <c r="D221" s="98"/>
      <c r="E221" s="98"/>
      <c r="F221" s="98"/>
      <c r="G221" s="98"/>
      <c r="H221" s="98"/>
      <c r="I221" s="98"/>
      <c r="J221" s="98"/>
      <c r="K221" s="98"/>
      <c r="L221" s="178"/>
    </row>
    <row r="222" spans="1:12" x14ac:dyDescent="0.2">
      <c r="A222" s="177"/>
      <c r="B222" s="96"/>
      <c r="C222" s="98"/>
      <c r="D222" s="98"/>
      <c r="E222" s="98"/>
      <c r="F222" s="98"/>
      <c r="G222" s="98"/>
      <c r="H222" s="98"/>
      <c r="I222" s="98"/>
      <c r="J222" s="98"/>
      <c r="K222" s="98"/>
      <c r="L222" s="178"/>
    </row>
    <row r="223" spans="1:12" x14ac:dyDescent="0.2">
      <c r="A223" s="177"/>
      <c r="B223" s="96"/>
      <c r="C223" s="98"/>
      <c r="D223" s="98"/>
      <c r="E223" s="98"/>
      <c r="F223" s="98"/>
      <c r="G223" s="98"/>
      <c r="H223" s="98"/>
      <c r="I223" s="98"/>
      <c r="J223" s="98"/>
      <c r="K223" s="98"/>
      <c r="L223" s="178"/>
    </row>
    <row r="224" spans="1:12" x14ac:dyDescent="0.2">
      <c r="A224" s="177"/>
      <c r="B224" s="96"/>
      <c r="C224" s="98"/>
      <c r="D224" s="98"/>
      <c r="E224" s="98"/>
      <c r="F224" s="98"/>
      <c r="G224" s="98"/>
      <c r="H224" s="98"/>
      <c r="I224" s="98"/>
      <c r="J224" s="98"/>
      <c r="K224" s="98"/>
      <c r="L224" s="178"/>
    </row>
    <row r="225" spans="1:12" x14ac:dyDescent="0.2">
      <c r="A225" s="177"/>
      <c r="B225" s="96"/>
      <c r="C225" s="98"/>
      <c r="D225" s="98"/>
      <c r="E225" s="98"/>
      <c r="F225" s="98"/>
      <c r="G225" s="98"/>
      <c r="H225" s="98"/>
      <c r="I225" s="98"/>
      <c r="J225" s="98"/>
      <c r="K225" s="98"/>
      <c r="L225" s="178"/>
    </row>
    <row r="226" spans="1:12" ht="15" x14ac:dyDescent="0.2">
      <c r="A226" s="177"/>
      <c r="B226" s="96"/>
      <c r="C226" s="98"/>
      <c r="D226" s="98"/>
      <c r="E226" s="98"/>
      <c r="F226" s="98"/>
      <c r="G226" s="98"/>
      <c r="H226" s="489" t="s">
        <v>302</v>
      </c>
      <c r="I226" s="489"/>
      <c r="J226" s="489"/>
      <c r="K226" s="489"/>
      <c r="L226" s="178"/>
    </row>
    <row r="227" spans="1:12" ht="15" x14ac:dyDescent="0.2">
      <c r="A227" s="177"/>
      <c r="B227" s="96"/>
      <c r="C227" s="98"/>
      <c r="D227" s="98"/>
      <c r="E227" s="98"/>
      <c r="F227" s="98"/>
      <c r="G227" s="98"/>
      <c r="H227" s="254"/>
      <c r="I227" s="254"/>
      <c r="J227" s="254"/>
      <c r="K227" s="254"/>
      <c r="L227" s="178"/>
    </row>
    <row r="228" spans="1:12" ht="15" x14ac:dyDescent="0.2">
      <c r="A228" s="177"/>
      <c r="H228" s="490" t="s">
        <v>560</v>
      </c>
      <c r="I228" s="490"/>
      <c r="J228" s="490"/>
      <c r="K228" s="490"/>
      <c r="L228" s="178"/>
    </row>
    <row r="229" spans="1:12" ht="13.5" thickBot="1" x14ac:dyDescent="0.25">
      <c r="A229" s="255"/>
      <c r="B229" s="256"/>
      <c r="C229" s="257"/>
      <c r="D229" s="257"/>
      <c r="E229" s="257"/>
      <c r="F229" s="257"/>
      <c r="G229" s="257"/>
      <c r="H229" s="257"/>
      <c r="I229" s="257"/>
      <c r="J229" s="257"/>
      <c r="K229" s="257"/>
      <c r="L229" s="258"/>
    </row>
    <row r="230" spans="1:12" ht="13.5" thickTop="1" x14ac:dyDescent="0.2"/>
  </sheetData>
  <mergeCells count="40">
    <mergeCell ref="A4:L4"/>
    <mergeCell ref="C6:D6"/>
    <mergeCell ref="D12:D13"/>
    <mergeCell ref="E12:F13"/>
    <mergeCell ref="G12:G13"/>
    <mergeCell ref="H12:I13"/>
    <mergeCell ref="D26:D27"/>
    <mergeCell ref="E26:I27"/>
    <mergeCell ref="E22:I22"/>
    <mergeCell ref="E14:F14"/>
    <mergeCell ref="H14:I14"/>
    <mergeCell ref="E15:F15"/>
    <mergeCell ref="H15:I15"/>
    <mergeCell ref="E17:F17"/>
    <mergeCell ref="H17:I17"/>
    <mergeCell ref="E18:F18"/>
    <mergeCell ref="E28:I28"/>
    <mergeCell ref="E29:I29"/>
    <mergeCell ref="E30:I30"/>
    <mergeCell ref="E31:I31"/>
    <mergeCell ref="E16:F16"/>
    <mergeCell ref="H16:I16"/>
    <mergeCell ref="H18:I18"/>
    <mergeCell ref="E20:F20"/>
    <mergeCell ref="E21:F21"/>
    <mergeCell ref="E19:F19"/>
    <mergeCell ref="D109:D110"/>
    <mergeCell ref="E109:E110"/>
    <mergeCell ref="F109:H109"/>
    <mergeCell ref="C214:D214"/>
    <mergeCell ref="E40:F40"/>
    <mergeCell ref="E41:F41"/>
    <mergeCell ref="E46:F46"/>
    <mergeCell ref="G52:H52"/>
    <mergeCell ref="H226:K226"/>
    <mergeCell ref="H228:K228"/>
    <mergeCell ref="I109:K109"/>
    <mergeCell ref="E139:F139"/>
    <mergeCell ref="E140:F140"/>
    <mergeCell ref="E145:F145"/>
  </mergeCells>
  <phoneticPr fontId="6" type="noConversion"/>
  <pageMargins left="0.56999999999999995" right="0.35433070866141736" top="0.65" bottom="0.98425196850393704" header="0.51181102362204722" footer="0.51181102362204722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52"/>
  <sheetViews>
    <sheetView topLeftCell="A4" workbookViewId="0">
      <selection activeCell="H42" sqref="H42"/>
    </sheetView>
  </sheetViews>
  <sheetFormatPr defaultRowHeight="12.75" x14ac:dyDescent="0.2"/>
  <cols>
    <col min="1" max="1" width="6.5703125" style="33" customWidth="1"/>
    <col min="2" max="2" width="5.85546875" style="33" customWidth="1"/>
    <col min="3" max="3" width="15.28515625" style="33" bestFit="1" customWidth="1"/>
    <col min="4" max="4" width="7.5703125" style="274" customWidth="1"/>
    <col min="5" max="5" width="12.28515625" style="54" customWidth="1"/>
    <col min="6" max="6" width="10.85546875" style="54" bestFit="1" customWidth="1"/>
    <col min="7" max="7" width="12.28515625" style="54" customWidth="1"/>
    <col min="8" max="8" width="12.140625" style="54" customWidth="1"/>
    <col min="9" max="10" width="11.28515625" style="33" bestFit="1" customWidth="1"/>
    <col min="11" max="16384" width="9.140625" style="33"/>
  </cols>
  <sheetData>
    <row r="1" spans="2:9" x14ac:dyDescent="0.2">
      <c r="B1" s="515" t="s">
        <v>500</v>
      </c>
      <c r="C1" s="515"/>
      <c r="D1" s="515"/>
    </row>
    <row r="2" spans="2:9" ht="15" customHeight="1" x14ac:dyDescent="0.2">
      <c r="B2" s="516" t="s">
        <v>536</v>
      </c>
      <c r="C2" s="516"/>
      <c r="D2" s="516"/>
      <c r="E2" s="516"/>
      <c r="F2" s="516"/>
      <c r="G2" s="516"/>
      <c r="H2" s="259"/>
      <c r="I2" s="260"/>
    </row>
    <row r="3" spans="2:9" ht="9" customHeight="1" x14ac:dyDescent="0.2">
      <c r="C3" s="36"/>
      <c r="D3" s="36"/>
      <c r="E3" s="261"/>
      <c r="F3" s="261"/>
      <c r="G3" s="261"/>
      <c r="H3" s="261"/>
      <c r="I3" s="36"/>
    </row>
    <row r="4" spans="2:9" ht="10.5" customHeight="1" x14ac:dyDescent="0.2">
      <c r="B4" s="204"/>
      <c r="C4" s="262"/>
      <c r="D4" s="262"/>
      <c r="E4" s="263" t="s">
        <v>305</v>
      </c>
      <c r="F4" s="264"/>
      <c r="G4" s="264"/>
      <c r="H4" s="263" t="s">
        <v>305</v>
      </c>
      <c r="I4" s="36"/>
    </row>
    <row r="5" spans="2:9" ht="11.25" customHeight="1" x14ac:dyDescent="0.2">
      <c r="B5" s="265" t="s">
        <v>18</v>
      </c>
      <c r="C5" s="266" t="s">
        <v>157</v>
      </c>
      <c r="D5" s="265" t="s">
        <v>306</v>
      </c>
      <c r="E5" s="267"/>
      <c r="F5" s="268" t="s">
        <v>307</v>
      </c>
      <c r="G5" s="268" t="s">
        <v>308</v>
      </c>
      <c r="H5" s="267"/>
    </row>
    <row r="6" spans="2:9" ht="10.5" customHeight="1" x14ac:dyDescent="0.2">
      <c r="B6" s="269"/>
      <c r="C6" s="269"/>
      <c r="D6" s="269"/>
      <c r="E6" s="376">
        <v>44197</v>
      </c>
      <c r="F6" s="270"/>
      <c r="G6" s="270"/>
      <c r="H6" s="376">
        <v>44561</v>
      </c>
    </row>
    <row r="7" spans="2:9" x14ac:dyDescent="0.2">
      <c r="B7" s="271">
        <v>1</v>
      </c>
      <c r="C7" s="272" t="s">
        <v>52</v>
      </c>
      <c r="D7" s="216"/>
      <c r="E7" s="273"/>
      <c r="F7" s="273"/>
      <c r="G7" s="273"/>
      <c r="H7" s="273">
        <v>0</v>
      </c>
    </row>
    <row r="8" spans="2:9" x14ac:dyDescent="0.2">
      <c r="B8" s="271">
        <v>2</v>
      </c>
      <c r="C8" s="272" t="s">
        <v>309</v>
      </c>
      <c r="D8" s="216"/>
      <c r="E8" s="273"/>
      <c r="F8" s="273"/>
      <c r="G8" s="273"/>
      <c r="H8" s="273">
        <v>0</v>
      </c>
    </row>
    <row r="9" spans="2:9" x14ac:dyDescent="0.2">
      <c r="B9" s="271">
        <v>3</v>
      </c>
      <c r="C9" s="272" t="s">
        <v>286</v>
      </c>
      <c r="D9" s="274">
        <v>1</v>
      </c>
      <c r="E9" s="275">
        <v>11599636</v>
      </c>
      <c r="F9" s="275">
        <v>1741240</v>
      </c>
      <c r="G9" s="273"/>
      <c r="H9" s="275">
        <f>E9+F9-G9</f>
        <v>13340876</v>
      </c>
    </row>
    <row r="10" spans="2:9" x14ac:dyDescent="0.2">
      <c r="B10" s="271">
        <v>4</v>
      </c>
      <c r="C10" s="272" t="s">
        <v>310</v>
      </c>
      <c r="D10" s="216">
        <v>7</v>
      </c>
      <c r="E10" s="275">
        <v>3210000</v>
      </c>
      <c r="F10" s="275"/>
      <c r="G10" s="275"/>
      <c r="H10" s="275">
        <f>E10+F10-G10</f>
        <v>3210000</v>
      </c>
    </row>
    <row r="11" spans="2:9" x14ac:dyDescent="0.2">
      <c r="B11" s="271">
        <v>5</v>
      </c>
      <c r="C11" s="272" t="s">
        <v>311</v>
      </c>
      <c r="D11" s="216"/>
      <c r="E11" s="275">
        <v>1074908</v>
      </c>
      <c r="F11" s="275"/>
      <c r="G11" s="275"/>
      <c r="H11" s="275">
        <f>E11+F11-G11</f>
        <v>1074908</v>
      </c>
    </row>
    <row r="12" spans="2:9" x14ac:dyDescent="0.2">
      <c r="B12" s="271">
        <v>1</v>
      </c>
      <c r="C12" s="272" t="s">
        <v>312</v>
      </c>
      <c r="D12" s="216"/>
      <c r="E12" s="275"/>
      <c r="F12" s="275"/>
      <c r="G12" s="275"/>
      <c r="H12" s="275">
        <f>E12+F12-G12</f>
        <v>0</v>
      </c>
    </row>
    <row r="13" spans="2:9" x14ac:dyDescent="0.2">
      <c r="B13" s="271">
        <v>2</v>
      </c>
      <c r="C13" s="210"/>
      <c r="D13" s="216"/>
      <c r="E13" s="275"/>
      <c r="F13" s="275"/>
      <c r="G13" s="275"/>
      <c r="H13" s="275">
        <f>E13+F13-G13</f>
        <v>0</v>
      </c>
    </row>
    <row r="14" spans="2:9" x14ac:dyDescent="0.2">
      <c r="B14" s="271">
        <v>3</v>
      </c>
      <c r="C14" s="210"/>
      <c r="D14" s="216"/>
      <c r="E14" s="275"/>
      <c r="F14" s="275"/>
      <c r="G14" s="275"/>
      <c r="H14" s="275">
        <v>0</v>
      </c>
    </row>
    <row r="15" spans="2:9" x14ac:dyDescent="0.2">
      <c r="B15" s="271">
        <v>4</v>
      </c>
      <c r="C15" s="210"/>
      <c r="D15" s="216"/>
      <c r="E15" s="275"/>
      <c r="F15" s="275"/>
      <c r="G15" s="275"/>
      <c r="H15" s="275">
        <v>0</v>
      </c>
    </row>
    <row r="16" spans="2:9" x14ac:dyDescent="0.2">
      <c r="B16" s="210"/>
      <c r="C16" s="276" t="s">
        <v>165</v>
      </c>
      <c r="D16" s="277">
        <v>0</v>
      </c>
      <c r="E16" s="275">
        <f>SUM(E8:E13)</f>
        <v>15884544</v>
      </c>
      <c r="F16" s="275">
        <f>SUM(F8:F13)</f>
        <v>1741240</v>
      </c>
      <c r="G16" s="275">
        <f>SUM(G8:G14)</f>
        <v>0</v>
      </c>
      <c r="H16" s="275">
        <f>SUM(H7:H15)</f>
        <v>17625784</v>
      </c>
    </row>
    <row r="17" spans="2:8" ht="10.5" customHeight="1" x14ac:dyDescent="0.2">
      <c r="B17" s="12"/>
      <c r="C17" s="278"/>
      <c r="D17" s="279"/>
      <c r="E17" s="280"/>
      <c r="F17" s="280"/>
      <c r="G17" s="281"/>
      <c r="H17" s="282"/>
    </row>
    <row r="18" spans="2:8" x14ac:dyDescent="0.2">
      <c r="B18" s="516" t="s">
        <v>537</v>
      </c>
      <c r="C18" s="516"/>
      <c r="D18" s="516"/>
      <c r="E18" s="516"/>
      <c r="F18" s="516"/>
      <c r="G18" s="516"/>
    </row>
    <row r="19" spans="2:8" ht="8.25" customHeight="1" x14ac:dyDescent="0.2">
      <c r="B19" s="283"/>
      <c r="C19" s="283"/>
      <c r="D19" s="283"/>
      <c r="E19" s="284"/>
      <c r="F19" s="284"/>
      <c r="G19" s="284"/>
    </row>
    <row r="20" spans="2:8" ht="10.5" customHeight="1" x14ac:dyDescent="0.2">
      <c r="B20" s="285"/>
      <c r="C20" s="285"/>
      <c r="D20" s="285"/>
      <c r="E20" s="286" t="s">
        <v>305</v>
      </c>
      <c r="F20" s="287"/>
      <c r="G20" s="287"/>
      <c r="H20" s="263" t="s">
        <v>305</v>
      </c>
    </row>
    <row r="21" spans="2:8" ht="13.5" customHeight="1" x14ac:dyDescent="0.2">
      <c r="B21" s="288" t="s">
        <v>18</v>
      </c>
      <c r="C21" s="289" t="s">
        <v>157</v>
      </c>
      <c r="D21" s="288" t="s">
        <v>306</v>
      </c>
      <c r="E21" s="290"/>
      <c r="F21" s="291" t="s">
        <v>307</v>
      </c>
      <c r="G21" s="291" t="s">
        <v>308</v>
      </c>
      <c r="H21" s="267"/>
    </row>
    <row r="22" spans="2:8" ht="11.25" customHeight="1" x14ac:dyDescent="0.2">
      <c r="B22" s="292"/>
      <c r="C22" s="292"/>
      <c r="D22" s="292"/>
      <c r="E22" s="376">
        <v>44197</v>
      </c>
      <c r="F22" s="270"/>
      <c r="G22" s="270"/>
      <c r="H22" s="376">
        <v>44561</v>
      </c>
    </row>
    <row r="23" spans="2:8" x14ac:dyDescent="0.2">
      <c r="B23" s="271">
        <v>1</v>
      </c>
      <c r="C23" s="272" t="s">
        <v>52</v>
      </c>
      <c r="D23" s="293"/>
      <c r="E23" s="273">
        <v>0</v>
      </c>
      <c r="F23" s="273">
        <v>0</v>
      </c>
      <c r="G23" s="294"/>
      <c r="H23" s="273">
        <v>0</v>
      </c>
    </row>
    <row r="24" spans="2:8" x14ac:dyDescent="0.2">
      <c r="B24" s="271">
        <v>2</v>
      </c>
      <c r="C24" s="272" t="s">
        <v>309</v>
      </c>
      <c r="D24" s="207"/>
      <c r="E24" s="294"/>
      <c r="F24" s="294"/>
      <c r="G24" s="294"/>
      <c r="H24" s="273">
        <v>0</v>
      </c>
    </row>
    <row r="25" spans="2:8" x14ac:dyDescent="0.2">
      <c r="B25" s="271">
        <v>3</v>
      </c>
      <c r="C25" s="272" t="s">
        <v>313</v>
      </c>
      <c r="D25" s="207"/>
      <c r="E25" s="426">
        <f>-[2]aqt!$H$25</f>
        <v>-4034568</v>
      </c>
      <c r="F25" s="426">
        <f>-Rezultati!E16</f>
        <v>-2318467</v>
      </c>
      <c r="G25" s="275"/>
      <c r="H25" s="273">
        <f>E25+F25</f>
        <v>-6353035</v>
      </c>
    </row>
    <row r="26" spans="2:8" x14ac:dyDescent="0.2">
      <c r="B26" s="271">
        <v>4</v>
      </c>
      <c r="C26" s="272" t="s">
        <v>310</v>
      </c>
      <c r="D26" s="207"/>
      <c r="E26" s="426">
        <v>-790350</v>
      </c>
      <c r="F26" s="426"/>
      <c r="G26" s="275"/>
      <c r="H26" s="273">
        <f>E26+F26</f>
        <v>-790350</v>
      </c>
    </row>
    <row r="27" spans="2:8" x14ac:dyDescent="0.2">
      <c r="B27" s="271">
        <v>5</v>
      </c>
      <c r="C27" s="272" t="s">
        <v>311</v>
      </c>
      <c r="D27" s="207"/>
      <c r="E27" s="426">
        <v>-138369</v>
      </c>
      <c r="F27" s="426"/>
      <c r="G27" s="275"/>
      <c r="H27" s="273">
        <f>E27+F27</f>
        <v>-138369</v>
      </c>
    </row>
    <row r="28" spans="2:8" x14ac:dyDescent="0.2">
      <c r="B28" s="271">
        <v>1</v>
      </c>
      <c r="C28" s="272" t="s">
        <v>312</v>
      </c>
      <c r="D28" s="207"/>
      <c r="E28" s="294"/>
      <c r="F28" s="294"/>
      <c r="G28" s="275"/>
      <c r="H28" s="294"/>
    </row>
    <row r="29" spans="2:8" x14ac:dyDescent="0.2">
      <c r="B29" s="271">
        <v>2</v>
      </c>
      <c r="C29" s="210"/>
      <c r="D29" s="207"/>
      <c r="E29" s="294"/>
      <c r="F29" s="294"/>
      <c r="G29" s="294"/>
      <c r="H29" s="273">
        <v>0</v>
      </c>
    </row>
    <row r="30" spans="2:8" x14ac:dyDescent="0.2">
      <c r="B30" s="271">
        <v>3</v>
      </c>
      <c r="C30" s="210"/>
      <c r="D30" s="207"/>
      <c r="E30" s="294"/>
      <c r="F30" s="294"/>
      <c r="G30" s="294"/>
      <c r="H30" s="273">
        <v>0</v>
      </c>
    </row>
    <row r="31" spans="2:8" x14ac:dyDescent="0.2">
      <c r="B31" s="271">
        <v>4</v>
      </c>
      <c r="C31" s="210"/>
      <c r="D31" s="207"/>
      <c r="E31" s="294"/>
      <c r="F31" s="294"/>
      <c r="G31" s="294"/>
      <c r="H31" s="273">
        <v>0</v>
      </c>
    </row>
    <row r="32" spans="2:8" x14ac:dyDescent="0.2">
      <c r="B32" s="210"/>
      <c r="C32" s="276" t="s">
        <v>165</v>
      </c>
      <c r="D32" s="277">
        <v>0</v>
      </c>
      <c r="E32" s="295">
        <f>SUM(E24:E31)</f>
        <v>-4963287</v>
      </c>
      <c r="F32" s="295">
        <f>SUM(F23:F31)</f>
        <v>-2318467</v>
      </c>
      <c r="G32" s="275">
        <f>SUM(G23:G31)</f>
        <v>0</v>
      </c>
      <c r="H32" s="295">
        <f>SUM(H23:H31)</f>
        <v>-7281754</v>
      </c>
    </row>
    <row r="33" spans="2:10" ht="6" customHeight="1" x14ac:dyDescent="0.2">
      <c r="B33" s="31"/>
      <c r="C33" s="296"/>
      <c r="D33" s="297"/>
      <c r="E33" s="282"/>
      <c r="F33" s="282"/>
      <c r="G33" s="298"/>
      <c r="H33" s="282"/>
    </row>
    <row r="34" spans="2:10" x14ac:dyDescent="0.2">
      <c r="D34" s="299" t="s">
        <v>538</v>
      </c>
    </row>
    <row r="35" spans="2:10" ht="5.25" customHeight="1" x14ac:dyDescent="0.2"/>
    <row r="36" spans="2:10" ht="12.75" customHeight="1" x14ac:dyDescent="0.2">
      <c r="B36" s="204"/>
      <c r="C36" s="204"/>
      <c r="D36" s="300"/>
      <c r="E36" s="263" t="s">
        <v>305</v>
      </c>
      <c r="F36" s="301"/>
      <c r="G36" s="263"/>
      <c r="H36" s="263" t="s">
        <v>305</v>
      </c>
    </row>
    <row r="37" spans="2:10" ht="12.75" customHeight="1" x14ac:dyDescent="0.2">
      <c r="B37" s="265" t="s">
        <v>18</v>
      </c>
      <c r="C37" s="266" t="s">
        <v>157</v>
      </c>
      <c r="D37" s="265" t="s">
        <v>306</v>
      </c>
      <c r="E37" s="267"/>
      <c r="F37" s="268" t="s">
        <v>307</v>
      </c>
      <c r="G37" s="268" t="s">
        <v>308</v>
      </c>
      <c r="H37" s="267"/>
    </row>
    <row r="38" spans="2:10" ht="10.5" customHeight="1" x14ac:dyDescent="0.2">
      <c r="B38" s="269"/>
      <c r="C38" s="269"/>
      <c r="D38" s="269"/>
      <c r="E38" s="376">
        <v>44197</v>
      </c>
      <c r="F38" s="270"/>
      <c r="G38" s="270"/>
      <c r="H38" s="376">
        <v>44561</v>
      </c>
    </row>
    <row r="39" spans="2:10" x14ac:dyDescent="0.2">
      <c r="B39" s="271">
        <v>1</v>
      </c>
      <c r="C39" s="272" t="s">
        <v>52</v>
      </c>
      <c r="D39" s="293">
        <v>0</v>
      </c>
      <c r="E39" s="273"/>
      <c r="F39" s="273">
        <v>0</v>
      </c>
      <c r="G39" s="273"/>
      <c r="H39" s="273">
        <v>0</v>
      </c>
    </row>
    <row r="40" spans="2:10" x14ac:dyDescent="0.2">
      <c r="B40" s="271">
        <v>2</v>
      </c>
      <c r="C40" s="272" t="s">
        <v>309</v>
      </c>
      <c r="D40" s="216"/>
      <c r="E40" s="273"/>
      <c r="F40" s="273"/>
      <c r="G40" s="273"/>
      <c r="H40" s="273">
        <v>0</v>
      </c>
    </row>
    <row r="41" spans="2:10" x14ac:dyDescent="0.2">
      <c r="B41" s="271">
        <v>3</v>
      </c>
      <c r="C41" s="272" t="s">
        <v>313</v>
      </c>
      <c r="D41" s="216">
        <v>1</v>
      </c>
      <c r="E41" s="275">
        <v>7713932</v>
      </c>
      <c r="F41" s="275">
        <f>F9</f>
        <v>1741240</v>
      </c>
      <c r="G41" s="275">
        <f>-F25</f>
        <v>2318467</v>
      </c>
      <c r="H41" s="275">
        <f>E41+F41-G41</f>
        <v>7136705</v>
      </c>
      <c r="J41" s="375"/>
    </row>
    <row r="42" spans="2:10" x14ac:dyDescent="0.2">
      <c r="B42" s="271">
        <v>4</v>
      </c>
      <c r="C42" s="272" t="s">
        <v>310</v>
      </c>
      <c r="D42" s="216">
        <v>7</v>
      </c>
      <c r="E42" s="273">
        <v>2419650</v>
      </c>
      <c r="F42" s="275"/>
      <c r="G42" s="275"/>
      <c r="H42" s="275">
        <f>E42+F42+G42</f>
        <v>2419650</v>
      </c>
    </row>
    <row r="43" spans="2:10" x14ac:dyDescent="0.2">
      <c r="B43" s="271">
        <v>5</v>
      </c>
      <c r="C43" s="272" t="s">
        <v>311</v>
      </c>
      <c r="D43" s="216"/>
      <c r="E43" s="275">
        <v>787675</v>
      </c>
      <c r="F43" s="275"/>
      <c r="G43" s="275"/>
      <c r="H43" s="275">
        <f>E43+F43+G43</f>
        <v>787675</v>
      </c>
    </row>
    <row r="44" spans="2:10" x14ac:dyDescent="0.2">
      <c r="B44" s="271">
        <v>1</v>
      </c>
      <c r="C44" s="272" t="s">
        <v>312</v>
      </c>
      <c r="D44" s="216"/>
      <c r="E44" s="273">
        <v>0</v>
      </c>
      <c r="F44" s="273"/>
      <c r="G44" s="273"/>
      <c r="H44" s="273">
        <f>E44-G44</f>
        <v>0</v>
      </c>
    </row>
    <row r="45" spans="2:10" x14ac:dyDescent="0.2">
      <c r="B45" s="271">
        <v>2</v>
      </c>
      <c r="C45" s="210"/>
      <c r="D45" s="216"/>
      <c r="E45" s="273"/>
      <c r="F45" s="273"/>
      <c r="G45" s="273"/>
      <c r="H45" s="273">
        <f>E45-G45</f>
        <v>0</v>
      </c>
    </row>
    <row r="46" spans="2:10" x14ac:dyDescent="0.2">
      <c r="B46" s="271">
        <v>3</v>
      </c>
      <c r="C46" s="210"/>
      <c r="D46" s="216"/>
      <c r="E46" s="273"/>
      <c r="F46" s="273"/>
      <c r="G46" s="273"/>
      <c r="H46" s="273">
        <v>0</v>
      </c>
    </row>
    <row r="47" spans="2:10" x14ac:dyDescent="0.2">
      <c r="B47" s="271">
        <v>4</v>
      </c>
      <c r="C47" s="210"/>
      <c r="D47" s="216"/>
      <c r="E47" s="273"/>
      <c r="F47" s="273"/>
      <c r="G47" s="273"/>
      <c r="H47" s="273">
        <v>0</v>
      </c>
    </row>
    <row r="48" spans="2:10" x14ac:dyDescent="0.2">
      <c r="B48" s="128"/>
      <c r="C48" s="276" t="s">
        <v>165</v>
      </c>
      <c r="D48" s="277">
        <v>0</v>
      </c>
      <c r="E48" s="275">
        <f>SUM(E39:E47)</f>
        <v>10921257</v>
      </c>
      <c r="F48" s="275">
        <f>SUM(F39:F47)</f>
        <v>1741240</v>
      </c>
      <c r="G48" s="275">
        <f>SUM(G39:G47)</f>
        <v>2318467</v>
      </c>
      <c r="H48" s="275">
        <f>SUM(H39:H47)</f>
        <v>10344030</v>
      </c>
      <c r="I48" s="375"/>
    </row>
    <row r="50" spans="6:9" x14ac:dyDescent="0.2">
      <c r="G50" s="302" t="s">
        <v>314</v>
      </c>
    </row>
    <row r="51" spans="6:9" ht="15" x14ac:dyDescent="0.2">
      <c r="F51" s="517" t="s">
        <v>560</v>
      </c>
      <c r="G51" s="517"/>
      <c r="H51" s="517"/>
      <c r="I51" s="517"/>
    </row>
    <row r="52" spans="6:9" x14ac:dyDescent="0.2">
      <c r="I52" s="375"/>
    </row>
  </sheetData>
  <mergeCells count="4">
    <mergeCell ref="B1:D1"/>
    <mergeCell ref="B2:G2"/>
    <mergeCell ref="B18:G18"/>
    <mergeCell ref="F51:I5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Koper</vt:lpstr>
      <vt:lpstr>Aktivi</vt:lpstr>
      <vt:lpstr>Pasivi</vt:lpstr>
      <vt:lpstr>Rezultati</vt:lpstr>
      <vt:lpstr>Cashi</vt:lpstr>
      <vt:lpstr>Kapitali</vt:lpstr>
      <vt:lpstr>1</vt:lpstr>
      <vt:lpstr>2</vt:lpstr>
      <vt:lpstr>aqt</vt:lpstr>
      <vt:lpstr>inv mallra</vt:lpstr>
      <vt:lpstr>inv automjete</vt:lpstr>
      <vt:lpstr>inv llogari bankare</vt:lpstr>
      <vt:lpstr>tr</vt:lpstr>
      <vt:lpstr>shpenzime</vt:lpstr>
      <vt:lpstr>industria</vt:lpstr>
    </vt:vector>
  </TitlesOfParts>
  <Company>A&amp;A Copy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A&amp;A Copy Center</dc:creator>
  <cp:lastModifiedBy>ana</cp:lastModifiedBy>
  <cp:lastPrinted>2022-03-29T08:09:11Z</cp:lastPrinted>
  <dcterms:created xsi:type="dcterms:W3CDTF">2009-03-06T20:57:36Z</dcterms:created>
  <dcterms:modified xsi:type="dcterms:W3CDTF">2022-07-25T12:25:47Z</dcterms:modified>
</cp:coreProperties>
</file>