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1\Bilance\BILANCE 2020\Dorezuar ne Tatime\"/>
    </mc:Choice>
  </mc:AlternateContent>
  <xr:revisionPtr revIDLastSave="0" documentId="13_ncr:1_{696F1FEA-80C5-4C5F-93B5-BC1A6170EDD7}" xr6:coauthVersionLast="46" xr6:coauthVersionMax="46" xr10:uidLastSave="{00000000-0000-0000-0000-000000000000}"/>
  <bookViews>
    <workbookView xWindow="-108" yWindow="-108" windowWidth="30936" windowHeight="16896" tabRatio="801" activeTab="5" xr2:uid="{00000000-000D-0000-FFFF-FFFF00000000}"/>
  </bookViews>
  <sheets>
    <sheet name="Kapaku" sheetId="24" r:id="rId1"/>
    <sheet name="1-Pasqyra e Pozicioni Financiar" sheetId="17" r:id="rId2"/>
    <sheet name="2.1-Pasqyra e Perform. (natyra)" sheetId="18" r:id="rId3"/>
    <sheet name="3.1-CashFlow (indirekt)" sheetId="22" r:id="rId4"/>
    <sheet name="4-Pasq. e Levizjeve ne Kapital" sheetId="19" r:id="rId5"/>
    <sheet name="Shenime" sheetId="23" r:id="rId6"/>
  </sheets>
  <externalReferences>
    <externalReference r:id="rId7"/>
    <externalReference r:id="rId8"/>
  </externalReference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L178" i="23" l="1"/>
  <c r="K183" i="23"/>
  <c r="J201" i="23"/>
  <c r="L206" i="23" s="1"/>
  <c r="J186" i="23"/>
  <c r="B21" i="17"/>
  <c r="B18" i="17"/>
  <c r="B105" i="17"/>
  <c r="B45" i="17"/>
  <c r="B11" i="17"/>
  <c r="B39" i="18" l="1"/>
  <c r="B27" i="18"/>
  <c r="B19" i="18"/>
  <c r="K182" i="23" s="1"/>
  <c r="B10" i="18"/>
  <c r="K176" i="23"/>
  <c r="J202" i="23"/>
  <c r="K181" i="23"/>
  <c r="J194" i="23"/>
  <c r="L171" i="23"/>
  <c r="L160" i="23"/>
  <c r="L155" i="23"/>
  <c r="L149" i="23"/>
  <c r="L145" i="23"/>
  <c r="L205" i="23" l="1"/>
  <c r="G134" i="23"/>
  <c r="I134" i="23" s="1"/>
  <c r="I133" i="23"/>
  <c r="G135" i="23"/>
  <c r="I135" i="23" s="1"/>
  <c r="L135" i="23"/>
  <c r="L134" i="23"/>
  <c r="L114" i="23"/>
  <c r="L100" i="23"/>
  <c r="L84" i="23"/>
  <c r="M72" i="23"/>
  <c r="B69" i="17"/>
  <c r="B63" i="17"/>
  <c r="B46" i="17"/>
  <c r="L175" i="23"/>
  <c r="L162" i="23"/>
  <c r="K136" i="23"/>
  <c r="J136" i="23"/>
  <c r="H136" i="23"/>
  <c r="L122" i="23"/>
  <c r="M78" i="23"/>
  <c r="M79" i="23" s="1"/>
  <c r="M70" i="23"/>
  <c r="D11" i="17"/>
  <c r="M73" i="23" l="1"/>
  <c r="G136" i="23"/>
  <c r="L136" i="23"/>
  <c r="I136" i="23"/>
  <c r="C32" i="22"/>
  <c r="L207" i="23" l="1"/>
  <c r="C58" i="22"/>
  <c r="C33" i="22"/>
  <c r="B33" i="17"/>
  <c r="C15" i="22"/>
  <c r="B92" i="17"/>
  <c r="B55" i="17"/>
  <c r="H20" i="19"/>
  <c r="B12" i="19"/>
  <c r="B57" i="17" l="1"/>
  <c r="E37" i="22" l="1"/>
  <c r="E49" i="22"/>
  <c r="C64" i="22"/>
  <c r="E64" i="22"/>
  <c r="E66" i="22" l="1"/>
  <c r="E69" i="22" s="1"/>
  <c r="E72" i="22" l="1"/>
  <c r="E74" i="22" s="1"/>
  <c r="C67" i="22"/>
  <c r="B42" i="18"/>
  <c r="B75" i="17" l="1"/>
  <c r="J35" i="19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E12" i="19"/>
  <c r="D12" i="19"/>
  <c r="C12" i="19"/>
  <c r="I11" i="19"/>
  <c r="K11" i="19" s="1"/>
  <c r="I10" i="19"/>
  <c r="K10" i="19" s="1"/>
  <c r="D55" i="18"/>
  <c r="B55" i="18"/>
  <c r="D42" i="18"/>
  <c r="D47" i="18" s="1"/>
  <c r="H14" i="19" s="1"/>
  <c r="D107" i="17"/>
  <c r="D109" i="17" s="1"/>
  <c r="D92" i="17"/>
  <c r="D75" i="17"/>
  <c r="D55" i="17"/>
  <c r="C44" i="22" s="1"/>
  <c r="C49" i="22" s="1"/>
  <c r="D33" i="17"/>
  <c r="B47" i="18" l="1"/>
  <c r="C11" i="22" s="1"/>
  <c r="B94" i="17"/>
  <c r="C34" i="22"/>
  <c r="D57" i="17"/>
  <c r="B24" i="19"/>
  <c r="B37" i="19" s="1"/>
  <c r="E24" i="19"/>
  <c r="E37" i="19" s="1"/>
  <c r="F24" i="19"/>
  <c r="F37" i="19" s="1"/>
  <c r="D94" i="17"/>
  <c r="D111" i="17" s="1"/>
  <c r="D24" i="19"/>
  <c r="D37" i="19" s="1"/>
  <c r="I22" i="19"/>
  <c r="K22" i="19" s="1"/>
  <c r="D57" i="18"/>
  <c r="I35" i="19"/>
  <c r="K35" i="19" s="1"/>
  <c r="I12" i="19"/>
  <c r="K12" i="19" s="1"/>
  <c r="C24" i="19"/>
  <c r="G24" i="19"/>
  <c r="J24" i="19"/>
  <c r="J37" i="19" s="1"/>
  <c r="H17" i="19"/>
  <c r="I17" i="19" s="1"/>
  <c r="K17" i="19" s="1"/>
  <c r="I14" i="19"/>
  <c r="K14" i="19" s="1"/>
  <c r="C37" i="19"/>
  <c r="G37" i="19"/>
  <c r="C37" i="22" l="1"/>
  <c r="C66" i="22" s="1"/>
  <c r="C69" i="22" s="1"/>
  <c r="B57" i="18"/>
  <c r="B106" i="17"/>
  <c r="B107" i="17" s="1"/>
  <c r="B109" i="17" s="1"/>
  <c r="B111" i="17" s="1"/>
  <c r="B113" i="17" s="1"/>
  <c r="D113" i="17"/>
  <c r="H24" i="19"/>
  <c r="H27" i="19" l="1"/>
  <c r="I27" i="19" s="1"/>
  <c r="K27" i="19" s="1"/>
  <c r="L172" i="23"/>
  <c r="C72" i="22"/>
  <c r="C74" i="22" s="1"/>
  <c r="I24" i="19"/>
  <c r="K24" i="19" s="1"/>
  <c r="H30" i="19" l="1"/>
  <c r="I30" i="19" s="1"/>
  <c r="K30" i="19" s="1"/>
  <c r="H37" i="19"/>
  <c r="I37" i="19" s="1"/>
  <c r="K37" i="19" s="1"/>
</calcChain>
</file>

<file path=xl/sharedStrings.xml><?xml version="1.0" encoding="utf-8"?>
<sst xmlns="http://schemas.openxmlformats.org/spreadsheetml/2006/main" count="590" uniqueCount="445">
  <si>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</si>
  <si>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</si>
  <si>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</si>
  <si>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</si>
  <si>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</si>
  <si>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</si>
  <si>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</si>
  <si>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</si>
  <si>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</si>
  <si>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</si>
  <si>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</si>
  <si>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</si>
  <si>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</si>
  <si>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</si>
  <si>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</si>
  <si>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</si>
  <si>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</si>
  <si>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</si>
  <si>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</si>
  <si>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</si>
  <si>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</si>
  <si>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</si>
  <si>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</si>
  <si>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</si>
  <si>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</si>
  <si>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</si>
  <si>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</si>
  <si>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</si>
  <si>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</si>
  <si>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</si>
  <si>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</si>
  <si>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</si>
  <si>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</si>
  <si>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</si>
  <si>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</si>
  <si>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</si>
  <si>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</si>
  <si>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</si>
  <si>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</si>
  <si>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</si>
  <si>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</si>
  <si>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</si>
  <si>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</si>
  <si>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</si>
  <si>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</si>
  <si>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</si>
  <si>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</si>
  <si>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</si>
  <si>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</si>
  <si>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</si>
  <si>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</si>
  <si>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</si>
  <si>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</si>
  <si>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</si>
  <si>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</si>
  <si>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</si>
  <si>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</si>
  <si>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</si>
  <si>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</si>
  <si>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</si>
  <si>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</si>
  <si>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</si>
  <si>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</si>
  <si>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</si>
  <si>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</si>
  <si>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</si>
  <si>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</si>
  <si>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</si>
  <si>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</si>
  <si>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</si>
  <si>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</si>
  <si>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</si>
  <si>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</si>
  <si>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</si>
  <si>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</si>
  <si>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</si>
  <si>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</si>
  <si>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</si>
  <si>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</si>
  <si>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</si>
  <si>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</si>
  <si>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</si>
  <si>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</si>
  <si>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</si>
  <si>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</si>
  <si>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</si>
  <si>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</si>
  <si>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</si>
  <si>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</si>
  <si>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</si>
  <si>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</si>
  <si>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</si>
  <si>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</si>
  <si>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</si>
  <si>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</si>
  <si>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</si>
  <si>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</si>
  <si>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</si>
  <si>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</si>
  <si>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</si>
  <si>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</si>
  <si>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</si>
  <si>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</si>
  <si>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</si>
  <si>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</si>
  <si>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</si>
  <si>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</si>
  <si>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</si>
  <si>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</si>
  <si>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</si>
  <si>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</si>
  <si>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</si>
  <si>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</si>
  <si>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</si>
  <si>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</si>
  <si>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</si>
  <si>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</si>
  <si>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</si>
  <si>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</si>
  <si>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</si>
  <si>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</si>
  <si>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</si>
  <si>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</si>
  <si>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</si>
  <si>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</si>
  <si>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</si>
  <si>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</si>
  <si>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</si>
  <si>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</si>
  <si>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</si>
  <si>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</si>
  <si>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</si>
  <si>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</si>
  <si>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</si>
  <si>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</si>
  <si>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</si>
  <si>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</si>
  <si>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</si>
  <si>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</si>
  <si>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</si>
  <si>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</si>
  <si>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</si>
  <si>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</si>
  <si>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</si>
  <si>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</si>
  <si>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</si>
  <si>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</si>
  <si>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</si>
  <si>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</si>
  <si>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</si>
  <si>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</si>
  <si>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</si>
  <si>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</si>
  <si>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</si>
  <si>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</si>
  <si>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</si>
  <si>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</si>
  <si>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</si>
  <si>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</si>
  <si>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</si>
  <si>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</si>
  <si>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</si>
  <si>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</si>
  <si>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</si>
  <si>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</si>
  <si>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</si>
  <si>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</si>
  <si>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</si>
  <si>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</si>
  <si>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</si>
  <si>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</si>
  <si>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</si>
  <si>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</si>
  <si>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</si>
  <si>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</si>
  <si>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</si>
  <si>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</si>
  <si>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</si>
  <si>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</si>
  <si>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</si>
  <si>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</si>
  <si>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</si>
  <si>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</si>
  <si>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</si>
  <si>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</si>
  <si>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</si>
  <si>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</si>
  <si>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</si>
  <si>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</si>
  <si>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</si>
  <si>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</si>
  <si>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</si>
  <si>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</si>
  <si>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</si>
  <si>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</si>
  <si>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</si>
  <si>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</si>
  <si>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</si>
  <si>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</si>
  <si>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</si>
  <si>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</si>
  <si>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</si>
  <si>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</si>
  <si>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Shpenzime per tatimin mbi fitimin jo-monetar 
(diferenca shpenzim - pagese gjate periudhes)</t>
  </si>
  <si>
    <t xml:space="preserve">Para te perdorura per blerjen e filjaleve 
(netuar me shumen e mjeteve monetare pjese e aktiveve neto te blera) </t>
  </si>
  <si>
    <t xml:space="preserve">Para te arketuara nga shitja e filjaleve 
(netuar me shumen e mjeteve monetare pjese  e aktiveve neto te shitura) </t>
  </si>
  <si>
    <t>Pasqyrat financiare te vitit  -  2020</t>
  </si>
  <si>
    <t>Lek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</si>
  <si>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</si>
  <si>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</si>
  <si>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</si>
  <si>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</si>
  <si>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</si>
  <si>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</si>
  <si>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</si>
  <si>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</si>
  <si>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</si>
  <si>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</si>
  <si>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</si>
  <si>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</si>
  <si>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</si>
  <si>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</si>
  <si>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</si>
  <si>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</si>
  <si>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</si>
  <si>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</si>
  <si>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</si>
  <si>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</si>
  <si>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</si>
  <si>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</si>
  <si>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</si>
  <si>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</si>
  <si>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</si>
  <si>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</si>
  <si>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</si>
  <si>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</si>
  <si>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</si>
  <si>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</si>
  <si>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</si>
  <si>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</si>
  <si>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</si>
  <si>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</si>
  <si>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</si>
  <si>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</si>
  <si>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</si>
  <si>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</si>
  <si>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</si>
  <si>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</si>
  <si>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</si>
  <si>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</si>
  <si>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</si>
  <si>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</si>
  <si>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</si>
  <si>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</si>
  <si>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</si>
  <si>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</si>
  <si>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</si>
  <si>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</si>
  <si>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</si>
  <si>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</si>
  <si>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</si>
  <si>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Referenca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</si>
  <si>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</si>
  <si>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</si>
  <si>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</si>
  <si>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</si>
  <si>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</si>
  <si>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</si>
  <si>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Nr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</si>
  <si>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</si>
  <si>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</si>
  <si>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</si>
  <si>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</si>
  <si>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</si>
  <si>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</si>
  <si>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</si>
  <si>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</si>
  <si>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Arka</t>
  </si>
  <si>
    <t>E M E R T I M I</t>
  </si>
  <si>
    <t>Arka ne Leke</t>
  </si>
  <si>
    <t>Të drejta të arkëtueshme</t>
  </si>
  <si>
    <t>Nga aktiviteti i shfrytëzimit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</si>
  <si>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</si>
  <si>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</si>
  <si>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</si>
  <si>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</si>
  <si>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Të tjera </t>
  </si>
  <si>
    <t>Të drejta për t’u arkëtuar nga proceset gjyqësore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</si>
  <si>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</si>
  <si>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</si>
  <si>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</si>
  <si>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</si>
  <si>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Inventarët</t>
  </si>
  <si>
    <t xml:space="preserve">Produkte të gatshme </t>
  </si>
  <si>
    <t>Produkte të ndërmjetëm</t>
  </si>
  <si>
    <t>Produkte të gatshëm</t>
  </si>
  <si>
    <t xml:space="preserve">Mallra                                                        </t>
  </si>
  <si>
    <t>Zhvlerësimi i mallrave dhe (produkteve) për shitje</t>
  </si>
  <si>
    <t>II</t>
  </si>
  <si>
    <t>AKTIVET AFATGJATA</t>
  </si>
  <si>
    <t>Aktive  materiale</t>
  </si>
  <si>
    <t>Toka dhe ndërtesa</t>
  </si>
  <si>
    <t xml:space="preserve">Të tjera Instalime dhe pajisje </t>
  </si>
  <si>
    <t>Analiza e posteve te amortizushme</t>
  </si>
  <si>
    <t>Emertimi</t>
  </si>
  <si>
    <t>Viti raportues</t>
  </si>
  <si>
    <t>Viti paraardhes</t>
  </si>
  <si>
    <t>Vlera</t>
  </si>
  <si>
    <t>Amortizimi</t>
  </si>
  <si>
    <t>Vl.mbetur</t>
  </si>
  <si>
    <t>Mjete transporti</t>
  </si>
  <si>
    <t>Shuma</t>
  </si>
  <si>
    <t>Aktivet e blera gjate vitit</t>
  </si>
  <si>
    <t>Aktivet kontribut i ortakeve ne kapitalin e shoqerise gjate vitit</t>
  </si>
  <si>
    <t>Aktivet nga Egzistenca e kontrollit efektiv (SKK 1; 17,18,79,80) gjate vitit</t>
  </si>
  <si>
    <t>III</t>
  </si>
  <si>
    <t>DETYRIMET    DHE  KAPITALI</t>
  </si>
  <si>
    <t>Detyrime afatshkurtra:</t>
  </si>
  <si>
    <t>13.1</t>
  </si>
  <si>
    <t xml:space="preserve">Huamarrje afatshkurtra </t>
  </si>
  <si>
    <t>13.4</t>
  </si>
  <si>
    <t>Të pagueshme për aktivitetin e shfrytëzimit</t>
  </si>
  <si>
    <t>Furnitorë për mallra, produkte e shërbime</t>
  </si>
  <si>
    <t>13.8</t>
  </si>
  <si>
    <t>Të pagueshme ndaj punonjësve dhe sigurimeve shoqërore/shëndetsore</t>
  </si>
  <si>
    <t>Paga dhe shpërblime</t>
  </si>
  <si>
    <t>Paradhënie për punonjësit</t>
  </si>
  <si>
    <t>Sigurime shoqërore dhe shëndetsore</t>
  </si>
  <si>
    <t>Organizma të tjera shoqërore</t>
  </si>
  <si>
    <t>Kapitali i Nënshkruar</t>
  </si>
  <si>
    <t>Rezerva rivlerësimi</t>
  </si>
  <si>
    <t>Rezerva të tjera</t>
  </si>
  <si>
    <t>26.1</t>
  </si>
  <si>
    <t xml:space="preserve">Rezerva ligjore </t>
  </si>
  <si>
    <t>26.2</t>
  </si>
  <si>
    <t>26.3</t>
  </si>
  <si>
    <t xml:space="preserve">Fitimi i pashpërndarë </t>
  </si>
  <si>
    <t>Fitim / Humbja e  Vitit</t>
  </si>
  <si>
    <t>Pasqyra   e   te   Ardhurave   dhe   Shpenzimeve</t>
  </si>
  <si>
    <t>●</t>
  </si>
  <si>
    <t>Shpenzime te tjera te shfrytezimit</t>
  </si>
  <si>
    <t>Fitimi (Humbja) e vitit financiar</t>
  </si>
  <si>
    <t>Shpenzime te pa zbriteshme</t>
  </si>
  <si>
    <t>C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</si>
  <si>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</si>
  <si>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</si>
  <si>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</si>
  <si>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</si>
  <si>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Hartuesi i Pasqyrave Financiare</t>
  </si>
  <si>
    <t>Per Drejtimin  e Njesise  Ekonomike</t>
  </si>
  <si>
    <t>(  Arben Hasani  )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</si>
  <si>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</si>
  <si>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</si>
  <si>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</si>
  <si>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</si>
  <si>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</si>
  <si>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</si>
  <si>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</si>
  <si>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</si>
  <si>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</si>
  <si>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</si>
  <si>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</si>
  <si>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</si>
  <si>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</si>
  <si>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</si>
  <si>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</si>
  <si>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</si>
  <si>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</si>
  <si>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Viti   2020</t>
  </si>
  <si>
    <t>01.01.2020</t>
  </si>
  <si>
    <t>31.12.2020</t>
  </si>
  <si>
    <t>Rezerva 
ligjore</t>
  </si>
  <si>
    <t>Rezerva 
te tjera</t>
  </si>
  <si>
    <t>Transaksione per pronaret e njësisë ekonomike te njohura 
direkt ne kapital:</t>
  </si>
  <si>
    <t>Shënime të tjera shpjeguese</t>
  </si>
  <si>
    <t>"R BRANDS DISTRIBUTIONS" Shpk</t>
  </si>
  <si>
    <t>L82209007P</t>
  </si>
  <si>
    <t>Rr "Abdyl Frashëri", godina 16, hyrja 1, apartamenti 7</t>
  </si>
  <si>
    <t>TIRANE</t>
  </si>
  <si>
    <t>Shoqeria do te ushtroje veprimtarine e saj tregtare ne fushen</t>
  </si>
  <si>
    <t>e tregtise me shumice dhe pakice te artikujve ushqimore dhe</t>
  </si>
  <si>
    <t>artikujve te tjere te konsumit shtepiak</t>
  </si>
  <si>
    <t>Te tjera detyrime tatimore</t>
  </si>
  <si>
    <t>NIPT :  L82209007P</t>
  </si>
  <si>
    <t>Raiffeisen Bank</t>
  </si>
  <si>
    <t>Eur</t>
  </si>
  <si>
    <t>Nga njësitë ekonomike brenda grupit</t>
  </si>
  <si>
    <t xml:space="preserve">     Shoqeria nuk ka te drejta dhe detyrimendaj njesive ekonomike brenda grupit</t>
  </si>
  <si>
    <t>Nga  njësitë ekonomike ku ka interesa pjesëmarrëse</t>
  </si>
  <si>
    <t xml:space="preserve">     Shoqeria nuk te drejta dhe detyrime ndaj njësive ekonomike me interesa pjesëmarrëse</t>
  </si>
  <si>
    <t>Parapagime të dhëna</t>
  </si>
  <si>
    <t>Të  tjera  tatime për  t’u  paguar  dhe  për  t’u  kthyer</t>
  </si>
  <si>
    <t>Lëndë e parë dhe materiale të konsumueshme</t>
  </si>
  <si>
    <t>Materiale ndihmës</t>
  </si>
  <si>
    <t>Lëndë djegëse</t>
  </si>
  <si>
    <t>Pjesë ndërrimi</t>
  </si>
  <si>
    <t>Prodhime në proces dhe gjysëmprodukte</t>
  </si>
  <si>
    <t>Aktive Biologjike (Gjë e gjallë në rritje e majmëri)</t>
  </si>
  <si>
    <t>AAGJM të mbajtura për shitje</t>
  </si>
  <si>
    <t>Parapagime për inventar</t>
  </si>
  <si>
    <t>Shpenzime të shtyra</t>
  </si>
  <si>
    <t>Furnitorë për shërbime (teprica debitore)</t>
  </si>
  <si>
    <t>Shpenzime të periudhave të ardhme</t>
  </si>
  <si>
    <t>Paisje zyre, informatike</t>
  </si>
  <si>
    <t>AA jo materiale</t>
  </si>
  <si>
    <t>13.6</t>
  </si>
  <si>
    <t>Të pagueshme ndaj njësive ekonomike brenda grupit</t>
  </si>
  <si>
    <t>Të drejta / detyrime ndaj pjesëtarëve të tjerë të grupit</t>
  </si>
  <si>
    <t>13.7</t>
  </si>
  <si>
    <t>Të pagueshme ndaj  njësive ekonomike ku ka interesa pjesëmarrëse</t>
  </si>
  <si>
    <t>Të drejta detyrime ndaj njësive ekonomike me interesa pjesëmarrëse</t>
  </si>
  <si>
    <t>Detyrime të tjera ndaj ortakeve</t>
  </si>
  <si>
    <t>Te ardhurat perbehen</t>
  </si>
  <si>
    <t>Te ardhurat nga shitja</t>
  </si>
  <si>
    <t>Shpenzimet perbehen nga</t>
  </si>
  <si>
    <t>Shpenzime per paga</t>
  </si>
  <si>
    <t>Shpenzime per Sigurime shoqerore</t>
  </si>
  <si>
    <t>Amortizimi i AQT</t>
  </si>
  <si>
    <t>Shpenzime per mallra e materiale te konsumuara</t>
  </si>
  <si>
    <t>Komisione bankare</t>
  </si>
  <si>
    <t>Qera</t>
  </si>
  <si>
    <t>Shpenzime transporti</t>
  </si>
  <si>
    <t>Shpenzime per interesa</t>
  </si>
  <si>
    <t>(   Luan Ajeti  )</t>
  </si>
  <si>
    <t>Procredit Bank</t>
  </si>
  <si>
    <t>Tatimi në Dogane (teprica debitore)</t>
  </si>
  <si>
    <t>Ndertesa</t>
  </si>
  <si>
    <t>Procredit bank (Euro)</t>
  </si>
  <si>
    <t>Shpenzime per magazinim</t>
  </si>
  <si>
    <t>Sherbime doganore</t>
  </si>
  <si>
    <t>Shpenzime per mirembajtje riparime</t>
  </si>
  <si>
    <t>Prime sigurimi</t>
  </si>
  <si>
    <t>Shpenzime komisioni per shitje</t>
  </si>
  <si>
    <t>Personel jashte nd/jes</t>
  </si>
  <si>
    <t>Reklame publicitet</t>
  </si>
  <si>
    <t>Shpenzime udhetim e djeta</t>
  </si>
  <si>
    <t>Shpenz poste telekomunikim</t>
  </si>
  <si>
    <t>Taksa tarifa vendore</t>
  </si>
  <si>
    <t>Tatime taksa te tjera</t>
  </si>
  <si>
    <t>Shpenzime per pritje perfaqesime</t>
  </si>
  <si>
    <t>Shpenzime te tjera administrative</t>
  </si>
  <si>
    <t>Humbje/fitime te tjera dhe kembimet valutore</t>
  </si>
  <si>
    <t>Humbja e ushtrimit</t>
  </si>
  <si>
    <t>Humbja e zbritshme</t>
  </si>
  <si>
    <t>Gjoba e penalitete, shpenzime te pa 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</si>
</sst>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"/>
  </numFmts>
  <fonts count="20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8"/>
      <name val="Arial"/>
      <family val="2"/>
    </font>
    <font>
      <b/>
      <u/>
      <sz val="10"/>
      <name val="Arial"/>
      <family val="2"/>
      <charset val="238"/>
    </font>
    <font>
      <sz val="14"/>
      <name val="Arial"/>
      <family val="2"/>
    </font>
    <font>
      <b/>
      <sz val="12"/>
      <name val="Arial"/>
      <family val="2"/>
    </font>
    <font>
      <b/>
      <sz val="10"/>
      <name val="Calibri"/>
      <family val="2"/>
      <charset val="238"/>
    </font>
    <font>
      <b/>
      <sz val="10"/>
      <name val="Times New Roman"/>
      <family val="1"/>
    </font>
    <font>
      <u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8"/>
      <name val="Arial"/>
      <family val="2"/>
      <charset val="238"/>
    </font>
    <font>
      <b/>
      <sz val="10"/>
      <color indexed="8"/>
      <name val="MS Sans Serif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1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8" fillId="0" borderId="0" xfId="0" applyNumberFormat="1" applyFont="1"/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69" fillId="0" borderId="0" xfId="3275" applyFont="1" applyFill="1" applyAlignment="1">
      <alignment vertical="top" wrapText="1"/>
    </xf>
    <xf numFmtId="1" fontId="176" fillId="0" borderId="0" xfId="3507" applyNumberFormat="1" applyFont="1" applyFill="1" applyBorder="1" applyAlignment="1">
      <alignment vertical="center"/>
    </xf>
    <xf numFmtId="168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38" fontId="173" fillId="0" borderId="0" xfId="0" applyNumberFormat="1" applyFont="1" applyBorder="1"/>
    <xf numFmtId="0" fontId="13" fillId="0" borderId="0" xfId="3280"/>
    <xf numFmtId="0" fontId="12" fillId="0" borderId="27" xfId="3280" applyFont="1" applyBorder="1"/>
    <xf numFmtId="3" fontId="12" fillId="0" borderId="27" xfId="3280" applyNumberFormat="1" applyFont="1" applyBorder="1"/>
    <xf numFmtId="0" fontId="13" fillId="0" borderId="27" xfId="3280" applyBorder="1"/>
    <xf numFmtId="0" fontId="13" fillId="0" borderId="28" xfId="3280" applyBorder="1"/>
    <xf numFmtId="0" fontId="13" fillId="0" borderId="26" xfId="3280" applyBorder="1"/>
    <xf numFmtId="0" fontId="12" fillId="0" borderId="26" xfId="3280" applyFont="1" applyBorder="1"/>
    <xf numFmtId="3" fontId="12" fillId="0" borderId="26" xfId="3280" applyNumberFormat="1" applyFont="1" applyBorder="1"/>
    <xf numFmtId="0" fontId="13" fillId="0" borderId="29" xfId="3280" applyBorder="1"/>
    <xf numFmtId="0" fontId="13" fillId="0" borderId="0" xfId="3280" applyAlignment="1">
      <alignment vertical="center"/>
    </xf>
    <xf numFmtId="0" fontId="186" fillId="0" borderId="0" xfId="3280" applyFont="1"/>
    <xf numFmtId="0" fontId="186" fillId="0" borderId="30" xfId="3280" applyFont="1" applyBorder="1"/>
    <xf numFmtId="0" fontId="12" fillId="0" borderId="32" xfId="3280" applyFont="1" applyBorder="1" applyAlignment="1">
      <alignment horizontal="center"/>
    </xf>
    <xf numFmtId="0" fontId="187" fillId="0" borderId="33" xfId="3280" applyFont="1" applyBorder="1" applyAlignment="1">
      <alignment horizontal="left"/>
    </xf>
    <xf numFmtId="0" fontId="186" fillId="0" borderId="33" xfId="3280" applyFont="1" applyBorder="1"/>
    <xf numFmtId="0" fontId="12" fillId="0" borderId="33" xfId="3280" applyFont="1" applyBorder="1"/>
    <xf numFmtId="3" fontId="12" fillId="0" borderId="33" xfId="3280" applyNumberFormat="1" applyFont="1" applyBorder="1"/>
    <xf numFmtId="3" fontId="12" fillId="0" borderId="34" xfId="3280" applyNumberFormat="1" applyFont="1" applyBorder="1"/>
    <xf numFmtId="0" fontId="13" fillId="0" borderId="31" xfId="3280" applyBorder="1"/>
    <xf numFmtId="0" fontId="12" fillId="0" borderId="35" xfId="3280" applyFont="1" applyBorder="1" applyAlignment="1">
      <alignment horizontal="center"/>
    </xf>
    <xf numFmtId="0" fontId="187" fillId="0" borderId="0" xfId="3280" applyFont="1" applyAlignment="1">
      <alignment horizontal="left"/>
    </xf>
    <xf numFmtId="0" fontId="12" fillId="0" borderId="0" xfId="3280" applyFont="1"/>
    <xf numFmtId="3" fontId="12" fillId="0" borderId="0" xfId="3280" applyNumberFormat="1" applyFont="1"/>
    <xf numFmtId="3" fontId="12" fillId="0" borderId="36" xfId="3280" applyNumberFormat="1" applyFont="1" applyBorder="1"/>
    <xf numFmtId="0" fontId="186" fillId="0" borderId="35" xfId="3280" applyFont="1" applyBorder="1"/>
    <xf numFmtId="0" fontId="186" fillId="0" borderId="37" xfId="3280" applyFont="1" applyBorder="1"/>
    <xf numFmtId="0" fontId="186" fillId="0" borderId="38" xfId="3280" applyFont="1" applyBorder="1"/>
    <xf numFmtId="0" fontId="186" fillId="0" borderId="39" xfId="3280" applyFont="1" applyBorder="1"/>
    <xf numFmtId="0" fontId="12" fillId="0" borderId="39" xfId="3280" applyFont="1" applyBorder="1"/>
    <xf numFmtId="3" fontId="12" fillId="0" borderId="39" xfId="3280" applyNumberFormat="1" applyFont="1" applyBorder="1"/>
    <xf numFmtId="3" fontId="12" fillId="0" borderId="40" xfId="3280" applyNumberFormat="1" applyFont="1" applyBorder="1"/>
    <xf numFmtId="0" fontId="13" fillId="0" borderId="30" xfId="3280" applyBorder="1"/>
    <xf numFmtId="0" fontId="12" fillId="0" borderId="0" xfId="3280" applyFont="1" applyAlignment="1">
      <alignment horizontal="center"/>
    </xf>
    <xf numFmtId="0" fontId="188" fillId="0" borderId="0" xfId="3280" applyFont="1" applyAlignment="1">
      <alignment vertical="center"/>
    </xf>
    <xf numFmtId="0" fontId="186" fillId="0" borderId="0" xfId="3280" applyFont="1" applyAlignment="1">
      <alignment horizontal="right" vertical="center"/>
    </xf>
    <xf numFmtId="0" fontId="12" fillId="0" borderId="0" xfId="3280" applyFont="1" applyAlignment="1">
      <alignment horizontal="right"/>
    </xf>
    <xf numFmtId="0" fontId="12" fillId="0" borderId="30" xfId="3280" applyFont="1" applyBorder="1"/>
    <xf numFmtId="0" fontId="12" fillId="0" borderId="31" xfId="3280" applyFont="1" applyBorder="1"/>
    <xf numFmtId="181" fontId="12" fillId="0" borderId="0" xfId="3280" applyNumberFormat="1" applyFont="1" applyAlignment="1">
      <alignment horizontal="center"/>
    </xf>
    <xf numFmtId="0" fontId="188" fillId="0" borderId="37" xfId="3280" applyFont="1" applyBorder="1"/>
    <xf numFmtId="0" fontId="189" fillId="0" borderId="0" xfId="3280" applyFont="1" applyAlignment="1">
      <alignment horizontal="center" vertical="center"/>
    </xf>
    <xf numFmtId="0" fontId="189" fillId="0" borderId="0" xfId="3280" applyFont="1" applyAlignment="1">
      <alignment vertical="center"/>
    </xf>
    <xf numFmtId="0" fontId="190" fillId="0" borderId="0" xfId="3280" applyFont="1" applyAlignment="1">
      <alignment horizontal="center" vertical="center"/>
    </xf>
    <xf numFmtId="0" fontId="190" fillId="0" borderId="0" xfId="3280" applyFont="1" applyAlignment="1">
      <alignment horizontal="left" vertical="center"/>
    </xf>
    <xf numFmtId="0" fontId="12" fillId="0" borderId="0" xfId="3280" applyFont="1" applyAlignment="1">
      <alignment vertical="center"/>
    </xf>
    <xf numFmtId="0" fontId="191" fillId="0" borderId="0" xfId="3280" applyFont="1" applyAlignment="1">
      <alignment horizontal="center"/>
    </xf>
    <xf numFmtId="0" fontId="12" fillId="0" borderId="42" xfId="3280" applyFont="1" applyBorder="1" applyAlignment="1">
      <alignment horizontal="center"/>
    </xf>
    <xf numFmtId="0" fontId="12" fillId="0" borderId="43" xfId="3280" applyFont="1" applyBorder="1" applyAlignment="1">
      <alignment horizontal="center"/>
    </xf>
    <xf numFmtId="0" fontId="12" fillId="0" borderId="41" xfId="3280" applyFont="1" applyBorder="1" applyAlignment="1">
      <alignment horizontal="center"/>
    </xf>
    <xf numFmtId="0" fontId="12" fillId="0" borderId="41" xfId="3280" applyFont="1" applyBorder="1"/>
    <xf numFmtId="0" fontId="12" fillId="0" borderId="30" xfId="3280" applyFont="1" applyBorder="1" applyAlignment="1">
      <alignment vertical="center"/>
    </xf>
    <xf numFmtId="181" fontId="12" fillId="0" borderId="0" xfId="3280" applyNumberFormat="1" applyFont="1" applyAlignment="1">
      <alignment horizontal="center" vertical="center"/>
    </xf>
    <xf numFmtId="3" fontId="189" fillId="0" borderId="41" xfId="3280" applyNumberFormat="1" applyFont="1" applyBorder="1" applyAlignment="1">
      <alignment vertical="center"/>
    </xf>
    <xf numFmtId="0" fontId="12" fillId="0" borderId="31" xfId="3280" applyFont="1" applyBorder="1" applyAlignment="1">
      <alignment vertical="center"/>
    </xf>
    <xf numFmtId="3" fontId="13" fillId="0" borderId="0" xfId="3280" applyNumberFormat="1"/>
    <xf numFmtId="0" fontId="12" fillId="0" borderId="0" xfId="3280" applyFont="1" applyAlignment="1">
      <alignment horizontal="center" vertical="center"/>
    </xf>
    <xf numFmtId="3" fontId="12" fillId="0" borderId="0" xfId="3280" applyNumberFormat="1" applyFont="1" applyAlignment="1">
      <alignment vertical="center"/>
    </xf>
    <xf numFmtId="0" fontId="186" fillId="0" borderId="0" xfId="3280" applyFont="1" applyAlignment="1">
      <alignment horizontal="center"/>
    </xf>
    <xf numFmtId="0" fontId="191" fillId="0" borderId="0" xfId="3280" applyFont="1" applyAlignment="1">
      <alignment vertical="center"/>
    </xf>
    <xf numFmtId="0" fontId="13" fillId="0" borderId="0" xfId="3280" applyAlignment="1">
      <alignment horizontal="center"/>
    </xf>
    <xf numFmtId="3" fontId="12" fillId="0" borderId="15" xfId="3280" applyNumberFormat="1" applyFont="1" applyBorder="1"/>
    <xf numFmtId="3" fontId="12" fillId="0" borderId="27" xfId="3280" applyNumberFormat="1" applyFont="1" applyBorder="1" applyAlignment="1">
      <alignment horizontal="center" vertical="center"/>
    </xf>
    <xf numFmtId="181" fontId="13" fillId="0" borderId="0" xfId="3280" applyNumberFormat="1" applyAlignment="1">
      <alignment horizontal="center"/>
    </xf>
    <xf numFmtId="0" fontId="190" fillId="0" borderId="0" xfId="3280" applyFont="1" applyAlignment="1">
      <alignment horizontal="center"/>
    </xf>
    <xf numFmtId="0" fontId="190" fillId="0" borderId="0" xfId="3280" applyFont="1"/>
    <xf numFmtId="3" fontId="186" fillId="0" borderId="0" xfId="3280" applyNumberFormat="1" applyFont="1"/>
    <xf numFmtId="0" fontId="189" fillId="0" borderId="0" xfId="3280" applyFont="1" applyAlignment="1">
      <alignment horizontal="center"/>
    </xf>
    <xf numFmtId="0" fontId="189" fillId="0" borderId="0" xfId="3280" applyFont="1"/>
    <xf numFmtId="0" fontId="192" fillId="0" borderId="0" xfId="3280" applyFont="1" applyAlignment="1">
      <alignment vertical="center"/>
    </xf>
    <xf numFmtId="0" fontId="191" fillId="0" borderId="0" xfId="3280" applyFont="1" applyAlignment="1">
      <alignment horizontal="center" vertical="center"/>
    </xf>
    <xf numFmtId="0" fontId="186" fillId="0" borderId="41" xfId="3280" applyFont="1" applyBorder="1" applyAlignment="1">
      <alignment horizontal="center"/>
    </xf>
    <xf numFmtId="3" fontId="186" fillId="0" borderId="41" xfId="3280" applyNumberFormat="1" applyFont="1" applyBorder="1"/>
    <xf numFmtId="181" fontId="13" fillId="0" borderId="0" xfId="3280" applyNumberFormat="1" applyAlignment="1">
      <alignment horizontal="center" vertical="center"/>
    </xf>
    <xf numFmtId="0" fontId="13" fillId="0" borderId="41" xfId="3280" applyBorder="1" applyAlignment="1">
      <alignment horizontal="center" vertical="center"/>
    </xf>
    <xf numFmtId="0" fontId="189" fillId="0" borderId="41" xfId="3280" applyFont="1" applyBorder="1" applyAlignment="1">
      <alignment horizontal="center" vertical="center"/>
    </xf>
    <xf numFmtId="3" fontId="193" fillId="0" borderId="41" xfId="3280" applyNumberFormat="1" applyFont="1" applyBorder="1" applyAlignment="1">
      <alignment vertical="center"/>
    </xf>
    <xf numFmtId="3" fontId="189" fillId="0" borderId="0" xfId="3280" applyNumberFormat="1" applyFont="1"/>
    <xf numFmtId="0" fontId="194" fillId="0" borderId="0" xfId="3280" applyFont="1" applyAlignment="1">
      <alignment vertical="center"/>
    </xf>
    <xf numFmtId="0" fontId="189" fillId="0" borderId="27" xfId="3280" applyFont="1" applyBorder="1"/>
    <xf numFmtId="0" fontId="189" fillId="0" borderId="15" xfId="3280" applyFont="1" applyBorder="1"/>
    <xf numFmtId="0" fontId="190" fillId="0" borderId="0" xfId="3280" applyFont="1" applyAlignment="1">
      <alignment vertical="center"/>
    </xf>
    <xf numFmtId="0" fontId="194" fillId="0" borderId="0" xfId="3280" applyFont="1" applyAlignment="1">
      <alignment horizontal="center" vertical="center"/>
    </xf>
    <xf numFmtId="0" fontId="194" fillId="0" borderId="0" xfId="3280" applyFont="1" applyAlignment="1">
      <alignment horizontal="left" vertical="center"/>
    </xf>
    <xf numFmtId="3" fontId="189" fillId="0" borderId="27" xfId="3280" applyNumberFormat="1" applyFont="1" applyBorder="1"/>
    <xf numFmtId="3" fontId="12" fillId="0" borderId="0" xfId="3280" applyNumberFormat="1" applyFont="1" applyAlignment="1">
      <alignment horizontal="center"/>
    </xf>
    <xf numFmtId="37" fontId="189" fillId="0" borderId="27" xfId="3280" applyNumberFormat="1" applyFont="1" applyBorder="1"/>
    <xf numFmtId="3" fontId="186" fillId="0" borderId="15" xfId="3280" applyNumberFormat="1" applyFont="1" applyBorder="1"/>
    <xf numFmtId="0" fontId="195" fillId="0" borderId="0" xfId="3280" applyFont="1"/>
    <xf numFmtId="0" fontId="197" fillId="0" borderId="0" xfId="3280" applyFont="1" applyAlignment="1">
      <alignment horizontal="center"/>
    </xf>
    <xf numFmtId="37" fontId="13" fillId="0" borderId="0" xfId="3280" applyNumberFormat="1"/>
    <xf numFmtId="0" fontId="12" fillId="0" borderId="0" xfId="0" applyFont="1"/>
    <xf numFmtId="37" fontId="12" fillId="62" borderId="0" xfId="3280" applyNumberFormat="1" applyFont="1" applyFill="1"/>
    <xf numFmtId="0" fontId="12" fillId="0" borderId="0" xfId="3280" applyFont="1" applyAlignment="1">
      <alignment horizontal="left" vertical="center"/>
    </xf>
    <xf numFmtId="0" fontId="189" fillId="0" borderId="0" xfId="3280" applyFont="1" applyAlignment="1">
      <alignment horizontal="left" vertical="center"/>
    </xf>
    <xf numFmtId="0" fontId="198" fillId="0" borderId="0" xfId="3280" applyFont="1" applyAlignment="1">
      <alignment horizontal="right"/>
    </xf>
    <xf numFmtId="0" fontId="185" fillId="0" borderId="0" xfId="3280" applyFont="1" applyAlignment="1">
      <alignment vertical="center"/>
    </xf>
    <xf numFmtId="0" fontId="12" fillId="0" borderId="0" xfId="3280" applyFont="1" applyAlignment="1">
      <alignment horizontal="left"/>
    </xf>
    <xf numFmtId="0" fontId="13" fillId="0" borderId="46" xfId="3280" applyBorder="1"/>
    <xf numFmtId="181" fontId="13" fillId="0" borderId="27" xfId="3280" applyNumberFormat="1" applyBorder="1" applyAlignment="1">
      <alignment horizontal="center"/>
    </xf>
    <xf numFmtId="0" fontId="13" fillId="0" borderId="27" xfId="3280" applyBorder="1" applyAlignment="1">
      <alignment horizontal="center"/>
    </xf>
    <xf numFmtId="0" fontId="13" fillId="0" borderId="47" xfId="3280" applyBorder="1"/>
    <xf numFmtId="0" fontId="12" fillId="0" borderId="26" xfId="3280" applyFont="1" applyBorder="1" applyAlignment="1">
      <alignment horizontal="center"/>
    </xf>
    <xf numFmtId="3" fontId="12" fillId="59" borderId="0" xfId="0" applyNumberFormat="1" applyFont="1" applyFill="1" applyBorder="1" applyAlignment="1">
      <alignment vertical="center"/>
    </xf>
    <xf numFmtId="0" fontId="12" fillId="0" borderId="28" xfId="0" applyFont="1" applyBorder="1"/>
    <xf numFmtId="0" fontId="12" fillId="0" borderId="26" xfId="0" applyFont="1" applyBorder="1"/>
    <xf numFmtId="0" fontId="12" fillId="0" borderId="29" xfId="0" applyFont="1" applyBorder="1"/>
    <xf numFmtId="0" fontId="201" fillId="0" borderId="30" xfId="0" applyFont="1" applyBorder="1"/>
    <xf numFmtId="0" fontId="201" fillId="0" borderId="0" xfId="0" applyFont="1"/>
    <xf numFmtId="0" fontId="196" fillId="0" borderId="27" xfId="0" applyFont="1" applyBorder="1"/>
    <xf numFmtId="0" fontId="201" fillId="0" borderId="31" xfId="0" applyFont="1" applyBorder="1"/>
    <xf numFmtId="0" fontId="200" fillId="0" borderId="0" xfId="0" applyFont="1"/>
    <xf numFmtId="0" fontId="12" fillId="0" borderId="30" xfId="0" applyFont="1" applyBorder="1"/>
    <xf numFmtId="0" fontId="12" fillId="0" borderId="31" xfId="0" applyFont="1" applyBorder="1"/>
    <xf numFmtId="0" fontId="203" fillId="0" borderId="0" xfId="0" applyFont="1" applyAlignment="1">
      <alignment horizontal="center"/>
    </xf>
    <xf numFmtId="0" fontId="200" fillId="0" borderId="30" xfId="0" applyFont="1" applyBorder="1"/>
    <xf numFmtId="0" fontId="200" fillId="0" borderId="31" xfId="0" applyFont="1" applyBorder="1"/>
    <xf numFmtId="0" fontId="201" fillId="0" borderId="27" xfId="0" applyFont="1" applyBorder="1"/>
    <xf numFmtId="0" fontId="12" fillId="0" borderId="46" xfId="0" applyFont="1" applyBorder="1"/>
    <xf numFmtId="0" fontId="12" fillId="0" borderId="27" xfId="0" applyFont="1" applyBorder="1"/>
    <xf numFmtId="0" fontId="12" fillId="0" borderId="47" xfId="0" applyFont="1" applyBorder="1"/>
    <xf numFmtId="37" fontId="166" fillId="0" borderId="0" xfId="0" applyNumberFormat="1" applyFont="1" applyFill="1" applyBorder="1" applyAlignment="1" applyProtection="1"/>
    <xf numFmtId="168" fontId="166" fillId="0" borderId="0" xfId="0" applyNumberFormat="1" applyFont="1" applyFill="1" applyBorder="1" applyAlignment="1" applyProtection="1"/>
    <xf numFmtId="37" fontId="12" fillId="0" borderId="0" xfId="3280" applyNumberFormat="1" applyFont="1"/>
    <xf numFmtId="39" fontId="176" fillId="0" borderId="0" xfId="3507" applyNumberFormat="1" applyFont="1" applyFill="1" applyBorder="1" applyAlignment="1">
      <alignment vertical="center"/>
    </xf>
    <xf numFmtId="39" fontId="166" fillId="0" borderId="0" xfId="0" applyNumberFormat="1" applyFont="1" applyFill="1" applyBorder="1" applyAlignment="1" applyProtection="1"/>
    <xf numFmtId="0" fontId="201" fillId="0" borderId="15" xfId="0" applyFont="1" applyBorder="1" applyAlignment="1">
      <alignment horizontal="center"/>
    </xf>
    <xf numFmtId="0" fontId="201" fillId="0" borderId="0" xfId="0" applyFont="1" applyAlignment="1">
      <alignment horizontal="center"/>
    </xf>
    <xf numFmtId="0" fontId="201" fillId="0" borderId="27" xfId="0" applyFont="1" applyBorder="1" applyAlignment="1">
      <alignment horizontal="center"/>
    </xf>
    <xf numFmtId="0" fontId="188" fillId="0" borderId="0" xfId="3280" applyFont="1" applyAlignment="1">
      <alignment horizontal="left" vertical="center"/>
    </xf>
    <xf numFmtId="0" fontId="200" fillId="0" borderId="0" xfId="3280" applyFont="1" applyAlignment="1">
      <alignment horizontal="center"/>
    </xf>
    <xf numFmtId="0" fontId="12" fillId="0" borderId="41" xfId="3280" applyFont="1" applyBorder="1" applyAlignment="1">
      <alignment horizontal="center" vertical="center"/>
    </xf>
    <xf numFmtId="0" fontId="12" fillId="0" borderId="27" xfId="3280" applyFont="1" applyBorder="1" applyAlignment="1">
      <alignment horizontal="center" vertical="center"/>
    </xf>
    <xf numFmtId="0" fontId="185" fillId="0" borderId="30" xfId="3280" applyFont="1" applyBorder="1" applyAlignment="1">
      <alignment horizontal="center" vertical="center"/>
    </xf>
    <xf numFmtId="0" fontId="185" fillId="0" borderId="0" xfId="3280" applyFont="1" applyAlignment="1">
      <alignment horizontal="center" vertical="center"/>
    </xf>
    <xf numFmtId="0" fontId="185" fillId="0" borderId="31" xfId="3280" applyFont="1" applyBorder="1" applyAlignment="1">
      <alignment horizontal="center" vertical="center"/>
    </xf>
    <xf numFmtId="0" fontId="201" fillId="0" borderId="27" xfId="0" applyFont="1" applyBorder="1" applyAlignment="1">
      <alignment horizontal="right"/>
    </xf>
    <xf numFmtId="0" fontId="201" fillId="0" borderId="26" xfId="0" applyFont="1" applyBorder="1" applyAlignment="1">
      <alignment horizontal="right"/>
    </xf>
    <xf numFmtId="0" fontId="201" fillId="0" borderId="26" xfId="0" applyFont="1" applyBorder="1" applyAlignment="1">
      <alignment horizontal="center"/>
    </xf>
    <xf numFmtId="0" fontId="201" fillId="0" borderId="26" xfId="0" applyFont="1" applyBorder="1"/>
    <xf numFmtId="14" fontId="201" fillId="0" borderId="27" xfId="0" applyNumberFormat="1" applyFont="1" applyBorder="1" applyAlignment="1">
      <alignment horizontal="left"/>
    </xf>
    <xf numFmtId="0" fontId="201" fillId="0" borderId="15" xfId="0" applyFont="1" applyBorder="1"/>
    <xf numFmtId="0" fontId="196" fillId="0" borderId="0" xfId="0" applyFont="1" applyBorder="1"/>
    <xf numFmtId="181" fontId="185" fillId="0" borderId="0" xfId="3280" applyNumberFormat="1" applyFont="1" applyAlignment="1">
      <alignment horizontal="center" vertical="center"/>
    </xf>
    <xf numFmtId="39" fontId="12" fillId="0" borderId="41" xfId="3280" applyNumberFormat="1" applyFont="1" applyBorder="1"/>
    <xf numFmtId="4" fontId="189" fillId="0" borderId="41" xfId="3280" applyNumberFormat="1" applyFont="1" applyBorder="1" applyAlignment="1">
      <alignment vertical="center"/>
    </xf>
    <xf numFmtId="37" fontId="12" fillId="0" borderId="41" xfId="3280" applyNumberFormat="1" applyFont="1" applyBorder="1"/>
    <xf numFmtId="3" fontId="12" fillId="0" borderId="41" xfId="3280" applyNumberFormat="1" applyFont="1" applyBorder="1"/>
    <xf numFmtId="37" fontId="189" fillId="0" borderId="27" xfId="3280" applyNumberFormat="1" applyFont="1" applyBorder="1" applyAlignment="1">
      <alignment horizontal="center" vertical="center"/>
    </xf>
    <xf numFmtId="0" fontId="204" fillId="0" borderId="41" xfId="3280" applyFont="1" applyBorder="1" applyAlignment="1">
      <alignment vertical="center"/>
    </xf>
    <xf numFmtId="0" fontId="186" fillId="0" borderId="41" xfId="0" applyFont="1" applyBorder="1"/>
    <xf numFmtId="37" fontId="193" fillId="0" borderId="0" xfId="3280" applyNumberFormat="1" applyFont="1"/>
    <xf numFmtId="37" fontId="12" fillId="0" borderId="0" xfId="3280" applyNumberFormat="1" applyFont="1" applyAlignment="1">
      <alignment horizontal="center"/>
    </xf>
    <xf numFmtId="37" fontId="189" fillId="0" borderId="0" xfId="3280" applyNumberFormat="1" applyFont="1"/>
    <xf numFmtId="37" fontId="12" fillId="0" borderId="27" xfId="3280" applyNumberFormat="1" applyFont="1" applyBorder="1"/>
    <xf numFmtId="37" fontId="12" fillId="0" borderId="15" xfId="3280" applyNumberFormat="1" applyFont="1" applyBorder="1"/>
    <xf numFmtId="0" fontId="12" fillId="0" borderId="15" xfId="3280" applyFont="1" applyBorder="1"/>
    <xf numFmtId="1" fontId="12" fillId="62" borderId="41" xfId="3280" applyNumberFormat="1" applyFont="1" applyFill="1" applyBorder="1" applyAlignment="1">
      <alignment horizontal="center"/>
    </xf>
    <xf numFmtId="3" fontId="201" fillId="0" borderId="0" xfId="3280" applyNumberFormat="1" applyFont="1"/>
    <xf numFmtId="4" fontId="12" fillId="0" borderId="0" xfId="3280" applyNumberFormat="1" applyFont="1"/>
    <xf numFmtId="0" fontId="205" fillId="0" borderId="0" xfId="0" applyFont="1"/>
    <xf numFmtId="0" fontId="200" fillId="0" borderId="0" xfId="3280" applyFont="1" applyAlignment="1">
      <alignment horizontal="center"/>
    </xf>
    <xf numFmtId="46" fontId="201" fillId="0" borderId="0" xfId="0" applyNumberFormat="1" applyFont="1" applyAlignment="1">
      <alignment horizontal="center"/>
    </xf>
    <xf numFmtId="0" fontId="201" fillId="0" borderId="0" xfId="0" applyFont="1" applyAlignment="1">
      <alignment horizontal="center"/>
    </xf>
    <xf numFmtId="0" fontId="201" fillId="0" borderId="15" xfId="0" applyFont="1" applyBorder="1" applyAlignment="1">
      <alignment horizontal="center"/>
    </xf>
    <xf numFmtId="21" fontId="201" fillId="0" borderId="0" xfId="0" applyNumberFormat="1" applyFont="1" applyAlignment="1">
      <alignment horizontal="center"/>
    </xf>
    <xf numFmtId="0" fontId="202" fillId="0" borderId="30" xfId="0" applyFont="1" applyBorder="1" applyAlignment="1">
      <alignment horizontal="center"/>
    </xf>
    <xf numFmtId="0" fontId="202" fillId="0" borderId="0" xfId="0" applyFont="1" applyAlignment="1">
      <alignment horizontal="center"/>
    </xf>
    <xf numFmtId="0" fontId="202" fillId="0" borderId="31" xfId="0" applyFont="1" applyBorder="1" applyAlignment="1">
      <alignment horizontal="center"/>
    </xf>
    <xf numFmtId="0" fontId="201" fillId="0" borderId="27" xfId="0" applyFont="1" applyBorder="1" applyAlignment="1">
      <alignment horizontal="center"/>
    </xf>
    <xf numFmtId="0" fontId="168" fillId="0" borderId="0" xfId="3507" applyNumberFormat="1" applyFont="1" applyFill="1" applyBorder="1" applyAlignment="1">
      <alignment horizontal="left" vertical="center" wrapText="1"/>
    </xf>
    <xf numFmtId="0" fontId="170" fillId="0" borderId="0" xfId="0" applyFont="1" applyBorder="1" applyAlignment="1">
      <alignment horizontal="left"/>
    </xf>
    <xf numFmtId="0" fontId="200" fillId="0" borderId="0" xfId="3280" applyFont="1" applyAlignment="1">
      <alignment horizontal="center"/>
    </xf>
    <xf numFmtId="0" fontId="200" fillId="0" borderId="0" xfId="0" applyFont="1" applyAlignment="1">
      <alignment horizontal="center"/>
    </xf>
    <xf numFmtId="0" fontId="51" fillId="0" borderId="0" xfId="3280" applyFont="1" applyAlignment="1">
      <alignment horizontal="center" vertical="center"/>
    </xf>
    <xf numFmtId="0" fontId="188" fillId="0" borderId="0" xfId="3280" applyFont="1" applyAlignment="1">
      <alignment horizontal="left" vertical="center"/>
    </xf>
    <xf numFmtId="0" fontId="199" fillId="0" borderId="0" xfId="3280" applyFont="1" applyAlignment="1">
      <alignment horizontal="center"/>
    </xf>
    <xf numFmtId="0" fontId="12" fillId="0" borderId="41" xfId="3280" applyFont="1" applyBorder="1" applyAlignment="1">
      <alignment horizontal="center" vertical="center"/>
    </xf>
    <xf numFmtId="0" fontId="12" fillId="0" borderId="28" xfId="3280" applyFont="1" applyBorder="1" applyAlignment="1">
      <alignment horizontal="center" vertical="center"/>
    </xf>
    <xf numFmtId="0" fontId="12" fillId="0" borderId="26" xfId="3280" applyFont="1" applyBorder="1" applyAlignment="1">
      <alignment horizontal="center" vertical="center"/>
    </xf>
    <xf numFmtId="0" fontId="12" fillId="0" borderId="29" xfId="3280" applyFont="1" applyBorder="1" applyAlignment="1">
      <alignment horizontal="center" vertical="center"/>
    </xf>
    <xf numFmtId="0" fontId="12" fillId="0" borderId="46" xfId="3280" applyFont="1" applyBorder="1" applyAlignment="1">
      <alignment horizontal="center" vertical="center"/>
    </xf>
    <xf numFmtId="0" fontId="12" fillId="0" borderId="27" xfId="3280" applyFont="1" applyBorder="1" applyAlignment="1">
      <alignment horizontal="center" vertical="center"/>
    </xf>
    <xf numFmtId="0" fontId="12" fillId="0" borderId="47" xfId="3280" applyFont="1" applyBorder="1" applyAlignment="1">
      <alignment horizontal="center" vertical="center"/>
    </xf>
    <xf numFmtId="0" fontId="12" fillId="0" borderId="44" xfId="3280" applyFont="1" applyBorder="1" applyAlignment="1">
      <alignment horizontal="left"/>
    </xf>
    <xf numFmtId="0" fontId="12" fillId="0" borderId="15" xfId="3280" applyFont="1" applyBorder="1" applyAlignment="1">
      <alignment horizontal="left"/>
    </xf>
    <xf numFmtId="0" fontId="12" fillId="0" borderId="45" xfId="3280" applyFont="1" applyBorder="1" applyAlignment="1">
      <alignment horizontal="left"/>
    </xf>
    <xf numFmtId="0" fontId="12" fillId="0" borderId="44" xfId="3280" applyFont="1" applyBorder="1" applyAlignment="1">
      <alignment horizontal="center" vertical="center"/>
    </xf>
    <xf numFmtId="0" fontId="12" fillId="0" borderId="15" xfId="3280" applyFont="1" applyBorder="1" applyAlignment="1">
      <alignment horizontal="center" vertical="center"/>
    </xf>
    <xf numFmtId="0" fontId="12" fillId="0" borderId="45" xfId="3280" applyFont="1" applyBorder="1" applyAlignment="1">
      <alignment horizontal="center" vertical="center"/>
    </xf>
    <xf numFmtId="0" fontId="186" fillId="0" borderId="41" xfId="3280" applyFont="1" applyBorder="1" applyAlignment="1">
      <alignment horizontal="center" vertical="center"/>
    </xf>
    <xf numFmtId="0" fontId="186" fillId="0" borderId="44" xfId="3280" applyFont="1" applyBorder="1" applyAlignment="1">
      <alignment horizontal="center"/>
    </xf>
    <xf numFmtId="0" fontId="186" fillId="0" borderId="15" xfId="3280" applyFont="1" applyBorder="1" applyAlignment="1">
      <alignment horizontal="center"/>
    </xf>
    <xf numFmtId="0" fontId="186" fillId="0" borderId="45" xfId="3280" applyFont="1" applyBorder="1" applyAlignment="1">
      <alignment horizontal="center"/>
    </xf>
    <xf numFmtId="0" fontId="185" fillId="0" borderId="30" xfId="3280" applyFont="1" applyBorder="1" applyAlignment="1">
      <alignment horizontal="center" vertical="center"/>
    </xf>
    <xf numFmtId="0" fontId="185" fillId="0" borderId="0" xfId="3280" applyFont="1" applyAlignment="1">
      <alignment horizontal="center" vertical="center"/>
    </xf>
    <xf numFmtId="0" fontId="185" fillId="0" borderId="31" xfId="3280" applyFont="1" applyBorder="1" applyAlignment="1">
      <alignment horizontal="center" vertical="center"/>
    </xf>
    <xf numFmtId="0" fontId="188" fillId="0" borderId="0" xfId="3280" applyFont="1" applyAlignment="1">
      <alignment horizontal="left"/>
    </xf>
    <xf numFmtId="0" fontId="12" fillId="0" borderId="44" xfId="3280" applyFont="1" applyBorder="1" applyAlignment="1">
      <alignment horizontal="center"/>
    </xf>
    <xf numFmtId="0" fontId="12" fillId="0" borderId="45" xfId="3280" applyFont="1" applyBorder="1" applyAlignment="1">
      <alignment horizontal="center"/>
    </xf>
    <xf numFmtId="1" fontId="12" fillId="62" borderId="15" xfId="3280" applyNumberFormat="1" applyFont="1" applyFill="1" applyBorder="1" applyAlignment="1">
      <alignment horizontal="center"/>
    </xf>
    <xf numFmtId="0" fontId="12" fillId="0" borderId="15" xfId="3280" applyFont="1" applyBorder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4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6" xr:uid="{00000000-0005-0000-0000-00005B150000}"/>
    <cellStyle name="Normal 22" xfId="6590" xr:uid="{00000000-0005-0000-0000-00005C150000}"/>
    <cellStyle name="Normal 22 2" xfId="6595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Global IFRS YE2009" xfId="6593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1/Bilance/BILANCE%202019/R%20BRANDS_Bilanci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Aktivet"/>
      <sheetName val="Pasivet"/>
      <sheetName val="PASH"/>
      <sheetName val="Fluksi "/>
      <sheetName val="Kapitali"/>
      <sheetName val="AAM"/>
      <sheetName val="Shenimet shpjeguese"/>
      <sheetName val="XXX"/>
    </sheetNames>
    <sheetDataSet>
      <sheetData sheetId="0"/>
      <sheetData sheetId="1">
        <row r="27">
          <cell r="G27"/>
        </row>
      </sheetData>
      <sheetData sheetId="2">
        <row r="38">
          <cell r="G38">
            <v>100000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3EB1-5CB2-4414-B079-839E5844923E}">
  <dimension ref="B1:K58"/>
  <sheetViews>
    <sheetView workbookViewId="0">
      <selection activeCell="D19" sqref="D19"/>
    </sheetView>
  </sheetViews>
  <sheetFormatPr defaultColWidth="9.109375" defaultRowHeight="13.2"/>
  <cols>
    <col min="1" max="1" width="4.5546875" style="202" customWidth="1"/>
    <col min="2" max="3" width="9.109375" style="202"/>
    <col min="4" max="4" width="9.21875" style="202" customWidth="1"/>
    <col min="5" max="5" width="11.44140625" style="202" customWidth="1"/>
    <col min="6" max="6" width="12.88671875" style="202" customWidth="1"/>
    <col min="7" max="7" width="5.44140625" style="202" customWidth="1"/>
    <col min="8" max="9" width="9.109375" style="202"/>
    <col min="10" max="10" width="3.109375" style="202" customWidth="1"/>
    <col min="11" max="11" width="9.109375" style="202"/>
    <col min="12" max="12" width="1.88671875" style="202" customWidth="1"/>
    <col min="13" max="16384" width="9.109375" style="202"/>
  </cols>
  <sheetData>
    <row r="1" spans="2:11" ht="6.75" customHeight="1"/>
    <row r="2" spans="2:11">
      <c r="B2" s="215"/>
      <c r="C2" s="216"/>
      <c r="D2" s="216"/>
      <c r="E2" s="216"/>
      <c r="F2" s="216"/>
      <c r="G2" s="216"/>
      <c r="H2" s="216"/>
      <c r="I2" s="216"/>
      <c r="J2" s="216"/>
      <c r="K2" s="217"/>
    </row>
    <row r="3" spans="2:11" s="219" customFormat="1" ht="14.1" customHeight="1">
      <c r="B3" s="218"/>
      <c r="C3" s="219" t="s">
        <v>351</v>
      </c>
      <c r="F3" s="220" t="s">
        <v>375</v>
      </c>
      <c r="G3" s="247"/>
      <c r="H3" s="239"/>
      <c r="I3" s="228"/>
      <c r="K3" s="221"/>
    </row>
    <row r="4" spans="2:11" s="219" customFormat="1" ht="14.1" customHeight="1">
      <c r="B4" s="218"/>
      <c r="C4" s="219" t="s">
        <v>352</v>
      </c>
      <c r="F4" s="271" t="s">
        <v>376</v>
      </c>
      <c r="G4" s="248"/>
      <c r="H4" s="249"/>
      <c r="I4" s="250"/>
      <c r="J4" s="250"/>
      <c r="K4" s="221"/>
    </row>
    <row r="5" spans="2:11" s="219" customFormat="1" ht="14.1" customHeight="1">
      <c r="B5" s="218"/>
      <c r="C5" s="219" t="s">
        <v>353</v>
      </c>
      <c r="F5" s="228" t="s">
        <v>377</v>
      </c>
      <c r="G5" s="228"/>
      <c r="H5" s="228"/>
      <c r="I5" s="228"/>
      <c r="J5" s="228"/>
      <c r="K5" s="221"/>
    </row>
    <row r="6" spans="2:11" s="219" customFormat="1" ht="14.1" customHeight="1">
      <c r="B6" s="218"/>
      <c r="H6" s="237"/>
      <c r="I6" s="237" t="s">
        <v>378</v>
      </c>
      <c r="J6" s="250"/>
      <c r="K6" s="221"/>
    </row>
    <row r="7" spans="2:11" s="219" customFormat="1" ht="14.1" customHeight="1">
      <c r="B7" s="218"/>
      <c r="C7" s="219" t="s">
        <v>354</v>
      </c>
      <c r="F7" s="251">
        <v>43382</v>
      </c>
      <c r="G7" s="238"/>
      <c r="K7" s="221"/>
    </row>
    <row r="8" spans="2:11" s="219" customFormat="1" ht="14.1" customHeight="1">
      <c r="B8" s="218"/>
      <c r="C8" s="219" t="s">
        <v>355</v>
      </c>
      <c r="F8" s="252"/>
      <c r="G8" s="238"/>
      <c r="K8" s="221"/>
    </row>
    <row r="9" spans="2:11" s="219" customFormat="1" ht="14.1" customHeight="1">
      <c r="B9" s="218"/>
      <c r="K9" s="221"/>
    </row>
    <row r="10" spans="2:11" s="219" customFormat="1" ht="14.1" customHeight="1">
      <c r="B10" s="218"/>
      <c r="C10" s="219" t="s">
        <v>356</v>
      </c>
      <c r="F10" s="228" t="s">
        <v>379</v>
      </c>
      <c r="G10" s="228"/>
      <c r="H10" s="228"/>
      <c r="I10" s="228"/>
      <c r="J10" s="228"/>
      <c r="K10" s="221"/>
    </row>
    <row r="11" spans="2:11" s="219" customFormat="1" ht="14.1" customHeight="1">
      <c r="B11" s="218"/>
      <c r="F11" s="252" t="s">
        <v>380</v>
      </c>
      <c r="G11" s="252"/>
      <c r="H11" s="252"/>
      <c r="I11" s="252"/>
      <c r="J11" s="252"/>
      <c r="K11" s="221"/>
    </row>
    <row r="12" spans="2:11" s="219" customFormat="1" ht="14.1" customHeight="1">
      <c r="B12" s="218"/>
      <c r="F12" s="252" t="s">
        <v>381</v>
      </c>
      <c r="G12" s="252"/>
      <c r="H12" s="252"/>
      <c r="I12" s="252"/>
      <c r="J12" s="252"/>
      <c r="K12" s="221"/>
    </row>
    <row r="13" spans="2:11">
      <c r="B13" s="223"/>
      <c r="K13" s="224"/>
    </row>
    <row r="14" spans="2:11">
      <c r="B14" s="223"/>
      <c r="K14" s="224"/>
    </row>
    <row r="15" spans="2:11">
      <c r="B15" s="223"/>
      <c r="K15" s="224"/>
    </row>
    <row r="16" spans="2:11">
      <c r="B16" s="223"/>
      <c r="K16" s="224"/>
    </row>
    <row r="17" spans="2:11">
      <c r="B17" s="223"/>
      <c r="K17" s="224"/>
    </row>
    <row r="18" spans="2:11">
      <c r="B18" s="223"/>
      <c r="K18" s="224"/>
    </row>
    <row r="19" spans="2:11">
      <c r="B19" s="223"/>
      <c r="K19" s="224"/>
    </row>
    <row r="20" spans="2:11">
      <c r="B20" s="223"/>
      <c r="K20" s="224"/>
    </row>
    <row r="21" spans="2:11">
      <c r="B21" s="223"/>
      <c r="K21" s="224"/>
    </row>
    <row r="22" spans="2:11">
      <c r="B22" s="223"/>
      <c r="K22" s="224"/>
    </row>
    <row r="23" spans="2:11">
      <c r="B23" s="223"/>
      <c r="K23" s="224"/>
    </row>
    <row r="24" spans="2:11">
      <c r="B24" s="223"/>
      <c r="K24" s="224"/>
    </row>
    <row r="25" spans="2:11" ht="32.4">
      <c r="B25" s="277" t="s">
        <v>357</v>
      </c>
      <c r="C25" s="278"/>
      <c r="D25" s="278"/>
      <c r="E25" s="278"/>
      <c r="F25" s="278"/>
      <c r="G25" s="278"/>
      <c r="H25" s="278"/>
      <c r="I25" s="278"/>
      <c r="J25" s="278"/>
      <c r="K25" s="279"/>
    </row>
    <row r="26" spans="2:11">
      <c r="B26" s="223"/>
      <c r="C26" s="274" t="s">
        <v>358</v>
      </c>
      <c r="D26" s="274"/>
      <c r="E26" s="274"/>
      <c r="F26" s="274"/>
      <c r="G26" s="274"/>
      <c r="H26" s="274"/>
      <c r="I26" s="274"/>
      <c r="J26" s="274"/>
      <c r="K26" s="224"/>
    </row>
    <row r="27" spans="2:11">
      <c r="B27" s="223"/>
      <c r="C27" s="274" t="s">
        <v>359</v>
      </c>
      <c r="D27" s="274"/>
      <c r="E27" s="274"/>
      <c r="F27" s="274"/>
      <c r="G27" s="274"/>
      <c r="H27" s="274"/>
      <c r="I27" s="274"/>
      <c r="J27" s="274"/>
      <c r="K27" s="224"/>
    </row>
    <row r="28" spans="2:11">
      <c r="B28" s="223"/>
      <c r="K28" s="224"/>
    </row>
    <row r="29" spans="2:11">
      <c r="B29" s="223"/>
      <c r="K29" s="224"/>
    </row>
    <row r="30" spans="2:11" ht="33">
      <c r="B30" s="223"/>
      <c r="F30" s="225" t="s">
        <v>368</v>
      </c>
      <c r="K30" s="224"/>
    </row>
    <row r="31" spans="2:11">
      <c r="B31" s="223"/>
      <c r="K31" s="224"/>
    </row>
    <row r="32" spans="2:11">
      <c r="B32" s="223"/>
      <c r="K32" s="224"/>
    </row>
    <row r="33" spans="2:11">
      <c r="B33" s="223"/>
      <c r="K33" s="224"/>
    </row>
    <row r="34" spans="2:11">
      <c r="B34" s="223"/>
      <c r="K34" s="224"/>
    </row>
    <row r="35" spans="2:11">
      <c r="B35" s="223"/>
      <c r="K35" s="224"/>
    </row>
    <row r="36" spans="2:11">
      <c r="B36" s="223"/>
      <c r="K36" s="224"/>
    </row>
    <row r="37" spans="2:11">
      <c r="B37" s="223"/>
      <c r="K37" s="224"/>
    </row>
    <row r="38" spans="2:11">
      <c r="B38" s="223"/>
      <c r="K38" s="224"/>
    </row>
    <row r="39" spans="2:11">
      <c r="B39" s="223"/>
      <c r="K39" s="224"/>
    </row>
    <row r="40" spans="2:11">
      <c r="B40" s="223"/>
      <c r="K40" s="224"/>
    </row>
    <row r="41" spans="2:11">
      <c r="B41" s="223"/>
      <c r="K41" s="224"/>
    </row>
    <row r="42" spans="2:11">
      <c r="B42" s="223"/>
      <c r="K42" s="224"/>
    </row>
    <row r="43" spans="2:11">
      <c r="B43" s="223"/>
      <c r="K43" s="224"/>
    </row>
    <row r="44" spans="2:11">
      <c r="B44" s="223"/>
      <c r="K44" s="224"/>
    </row>
    <row r="45" spans="2:11" ht="9" customHeight="1">
      <c r="B45" s="223"/>
      <c r="K45" s="224"/>
    </row>
    <row r="46" spans="2:11">
      <c r="B46" s="223"/>
      <c r="K46" s="224"/>
    </row>
    <row r="47" spans="2:11">
      <c r="B47" s="223"/>
      <c r="K47" s="224"/>
    </row>
    <row r="48" spans="2:11" s="219" customFormat="1" ht="12.9" customHeight="1">
      <c r="B48" s="218"/>
      <c r="C48" s="219" t="s">
        <v>360</v>
      </c>
      <c r="H48" s="280"/>
      <c r="I48" s="280"/>
      <c r="K48" s="221"/>
    </row>
    <row r="49" spans="2:11" s="219" customFormat="1" ht="12.9" customHeight="1">
      <c r="B49" s="218"/>
      <c r="C49" s="219" t="s">
        <v>361</v>
      </c>
      <c r="H49" s="275"/>
      <c r="I49" s="275"/>
      <c r="K49" s="221"/>
    </row>
    <row r="50" spans="2:11" s="219" customFormat="1" ht="12.9" customHeight="1">
      <c r="B50" s="218"/>
      <c r="C50" s="219" t="s">
        <v>362</v>
      </c>
      <c r="H50" s="275"/>
      <c r="I50" s="275"/>
      <c r="K50" s="221"/>
    </row>
    <row r="51" spans="2:11" s="219" customFormat="1" ht="12.9" customHeight="1">
      <c r="B51" s="218"/>
      <c r="C51" s="219" t="s">
        <v>363</v>
      </c>
      <c r="H51" s="275"/>
      <c r="I51" s="275"/>
      <c r="K51" s="221"/>
    </row>
    <row r="52" spans="2:11">
      <c r="B52" s="223"/>
      <c r="K52" s="224"/>
    </row>
    <row r="53" spans="2:11" s="222" customFormat="1" ht="12.9" customHeight="1">
      <c r="B53" s="226"/>
      <c r="C53" s="219" t="s">
        <v>364</v>
      </c>
      <c r="D53" s="219"/>
      <c r="E53" s="219"/>
      <c r="F53" s="219"/>
      <c r="G53" s="238" t="s">
        <v>365</v>
      </c>
      <c r="H53" s="276" t="s">
        <v>369</v>
      </c>
      <c r="I53" s="274"/>
      <c r="K53" s="227"/>
    </row>
    <row r="54" spans="2:11" s="222" customFormat="1" ht="12.9" customHeight="1">
      <c r="B54" s="226"/>
      <c r="C54" s="219"/>
      <c r="D54" s="219"/>
      <c r="E54" s="219"/>
      <c r="F54" s="219"/>
      <c r="G54" s="238" t="s">
        <v>366</v>
      </c>
      <c r="H54" s="273" t="s">
        <v>370</v>
      </c>
      <c r="I54" s="274"/>
      <c r="K54" s="227"/>
    </row>
    <row r="55" spans="2:11" s="222" customFormat="1" ht="7.5" customHeight="1">
      <c r="B55" s="226"/>
      <c r="C55" s="219"/>
      <c r="D55" s="219"/>
      <c r="E55" s="219"/>
      <c r="F55" s="219"/>
      <c r="G55" s="238"/>
      <c r="H55" s="238"/>
      <c r="I55" s="238"/>
      <c r="K55" s="227"/>
    </row>
    <row r="56" spans="2:11" s="222" customFormat="1" ht="12.9" customHeight="1">
      <c r="B56" s="226"/>
      <c r="C56" s="219" t="s">
        <v>367</v>
      </c>
      <c r="D56" s="219"/>
      <c r="E56" s="219"/>
      <c r="F56" s="238"/>
      <c r="G56" s="219"/>
      <c r="H56" s="228"/>
      <c r="I56" s="228"/>
      <c r="K56" s="227"/>
    </row>
    <row r="57" spans="2:11" ht="22.5" customHeight="1">
      <c r="B57" s="229"/>
      <c r="C57" s="230"/>
      <c r="D57" s="230"/>
      <c r="E57" s="230"/>
      <c r="F57" s="230"/>
      <c r="G57" s="230"/>
      <c r="H57" s="230"/>
      <c r="I57" s="230"/>
      <c r="J57" s="230"/>
      <c r="K57" s="231"/>
    </row>
    <row r="58" spans="2:11" ht="6.75" customHeight="1"/>
  </sheetData>
  <mergeCells count="9">
    <mergeCell ref="H54:I54"/>
    <mergeCell ref="H50:I50"/>
    <mergeCell ref="H53:I53"/>
    <mergeCell ref="B25:K25"/>
    <mergeCell ref="C26:J26"/>
    <mergeCell ref="C27:J27"/>
    <mergeCell ref="H48:I48"/>
    <mergeCell ref="H49:I49"/>
    <mergeCell ref="H51:I51"/>
  </mergeCell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opLeftCell="A79" zoomScale="80" zoomScaleNormal="80" workbookViewId="0">
      <selection activeCell="B106" sqref="B106"/>
    </sheetView>
  </sheetViews>
  <sheetFormatPr defaultColWidth="9.109375" defaultRowHeight="13.8"/>
  <cols>
    <col min="1" max="1" width="83.44140625" style="11" customWidth="1"/>
    <col min="2" max="2" width="15.6640625" style="10" customWidth="1"/>
    <col min="3" max="3" width="2.33203125" style="10" customWidth="1"/>
    <col min="4" max="4" width="15.6640625" style="10" customWidth="1"/>
    <col min="5" max="5" width="2.44140625" style="10" customWidth="1"/>
    <col min="6" max="6" width="10.5546875" style="11" bestFit="1" customWidth="1"/>
    <col min="7" max="16384" width="9.109375" style="11"/>
  </cols>
  <sheetData>
    <row r="1" spans="1:5">
      <c r="A1" s="30" t="s">
        <v>206</v>
      </c>
    </row>
    <row r="2" spans="1:5" ht="15.6">
      <c r="A2" s="253" t="s">
        <v>375</v>
      </c>
    </row>
    <row r="3" spans="1:5" ht="14.4">
      <c r="A3" s="31" t="s">
        <v>383</v>
      </c>
    </row>
    <row r="4" spans="1:5" ht="14.4">
      <c r="A4" s="31" t="s">
        <v>207</v>
      </c>
    </row>
    <row r="5" spans="1:5">
      <c r="A5" s="13" t="s">
        <v>38</v>
      </c>
    </row>
    <row r="6" spans="1:5">
      <c r="A6" s="24"/>
      <c r="B6" s="12" t="s">
        <v>9</v>
      </c>
      <c r="C6" s="12"/>
      <c r="D6" s="12" t="s">
        <v>9</v>
      </c>
    </row>
    <row r="7" spans="1:5">
      <c r="A7" s="24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22"/>
      <c r="D10" s="16"/>
      <c r="E10" s="11"/>
    </row>
    <row r="11" spans="1:5">
      <c r="A11" s="19" t="s">
        <v>14</v>
      </c>
      <c r="B11" s="48">
        <f>2415339.12+1837487.5+7108.35</f>
        <v>4259934.97</v>
      </c>
      <c r="C11" s="23"/>
      <c r="D11" s="48">
        <f>276817+75786</f>
        <v>352603</v>
      </c>
      <c r="E11" s="11"/>
    </row>
    <row r="12" spans="1:5">
      <c r="A12" s="19" t="s">
        <v>75</v>
      </c>
      <c r="B12" s="60"/>
      <c r="C12" s="23"/>
      <c r="D12" s="60"/>
      <c r="E12" s="11"/>
    </row>
    <row r="13" spans="1:5" ht="16.5" customHeight="1">
      <c r="A13" s="49" t="s">
        <v>110</v>
      </c>
      <c r="B13" s="48"/>
      <c r="C13" s="23"/>
      <c r="D13" s="48"/>
      <c r="E13" s="11"/>
    </row>
    <row r="14" spans="1:5" ht="16.5" customHeight="1">
      <c r="A14" s="49" t="s">
        <v>111</v>
      </c>
      <c r="B14" s="48"/>
      <c r="C14" s="23"/>
      <c r="D14" s="48"/>
      <c r="E14" s="11"/>
    </row>
    <row r="15" spans="1:5">
      <c r="A15" s="49" t="s">
        <v>121</v>
      </c>
      <c r="B15" s="48"/>
      <c r="C15" s="23"/>
      <c r="D15" s="48"/>
      <c r="E15" s="11"/>
    </row>
    <row r="16" spans="1:5">
      <c r="A16" s="49" t="s">
        <v>112</v>
      </c>
      <c r="B16" s="48"/>
      <c r="C16" s="23"/>
      <c r="D16" s="48"/>
      <c r="E16" s="11"/>
    </row>
    <row r="17" spans="1:5">
      <c r="A17" s="19" t="s">
        <v>15</v>
      </c>
      <c r="B17" s="60"/>
      <c r="C17" s="23"/>
      <c r="D17" s="60"/>
      <c r="E17" s="11"/>
    </row>
    <row r="18" spans="1:5">
      <c r="A18" s="49" t="s">
        <v>122</v>
      </c>
      <c r="B18" s="48">
        <f>14280544.48</f>
        <v>14280544.48</v>
      </c>
      <c r="C18" s="23"/>
      <c r="D18" s="48">
        <v>4613788</v>
      </c>
      <c r="E18" s="11"/>
    </row>
    <row r="19" spans="1:5" ht="16.5" customHeight="1">
      <c r="A19" s="49" t="s">
        <v>113</v>
      </c>
      <c r="B19" s="48"/>
      <c r="C19" s="23"/>
      <c r="D19" s="48"/>
      <c r="E19" s="11"/>
    </row>
    <row r="20" spans="1:5" ht="16.5" customHeight="1">
      <c r="A20" s="49" t="s">
        <v>114</v>
      </c>
      <c r="B20" s="48"/>
      <c r="C20" s="23"/>
      <c r="D20" s="48"/>
      <c r="E20" s="11"/>
    </row>
    <row r="21" spans="1:5">
      <c r="A21" s="49" t="s">
        <v>382</v>
      </c>
      <c r="B21" s="48">
        <f>8148896.39+3373052.14-6763045.39+38094.43</f>
        <v>4796997.5699999994</v>
      </c>
      <c r="C21" s="23"/>
      <c r="D21" s="48">
        <v>1204321</v>
      </c>
      <c r="E21" s="11"/>
    </row>
    <row r="22" spans="1:5">
      <c r="A22" s="49" t="s">
        <v>7</v>
      </c>
      <c r="B22" s="48"/>
      <c r="C22" s="23"/>
      <c r="D22" s="214"/>
      <c r="E22" s="11"/>
    </row>
    <row r="23" spans="1:5">
      <c r="A23" s="19" t="s">
        <v>68</v>
      </c>
      <c r="B23" s="18"/>
      <c r="C23" s="23"/>
      <c r="D23" s="18"/>
      <c r="E23" s="11"/>
    </row>
    <row r="24" spans="1:5">
      <c r="A24" s="49" t="s">
        <v>76</v>
      </c>
      <c r="B24" s="48"/>
      <c r="C24" s="23"/>
      <c r="D24" s="48"/>
      <c r="E24" s="11"/>
    </row>
    <row r="25" spans="1:5">
      <c r="A25" s="49" t="s">
        <v>77</v>
      </c>
      <c r="B25" s="48"/>
      <c r="C25" s="23"/>
      <c r="D25" s="48"/>
      <c r="E25" s="11"/>
    </row>
    <row r="26" spans="1:5">
      <c r="A26" s="49" t="s">
        <v>78</v>
      </c>
      <c r="B26" s="48"/>
      <c r="C26" s="23"/>
      <c r="D26" s="48"/>
      <c r="E26" s="11"/>
    </row>
    <row r="27" spans="1:5">
      <c r="A27" s="49" t="s">
        <v>62</v>
      </c>
      <c r="B27" s="48">
        <v>11357525.060000001</v>
      </c>
      <c r="C27" s="23"/>
      <c r="D27" s="48">
        <v>4053374</v>
      </c>
      <c r="E27" s="11"/>
    </row>
    <row r="28" spans="1:5">
      <c r="A28" s="49" t="s">
        <v>79</v>
      </c>
      <c r="B28" s="48"/>
      <c r="C28" s="23"/>
      <c r="D28" s="48"/>
      <c r="E28" s="11"/>
    </row>
    <row r="29" spans="1:5">
      <c r="A29" s="49" t="s">
        <v>80</v>
      </c>
      <c r="B29" s="48"/>
      <c r="C29" s="23"/>
      <c r="D29" s="48"/>
      <c r="E29" s="11"/>
    </row>
    <row r="30" spans="1:5">
      <c r="A30" s="49" t="s">
        <v>81</v>
      </c>
      <c r="B30" s="48"/>
      <c r="C30" s="23"/>
      <c r="D30" s="48"/>
      <c r="E30" s="11"/>
    </row>
    <row r="31" spans="1:5">
      <c r="A31" s="19" t="s">
        <v>16</v>
      </c>
      <c r="B31" s="48"/>
      <c r="C31" s="23"/>
      <c r="D31" s="48"/>
      <c r="E31" s="11"/>
    </row>
    <row r="32" spans="1:5">
      <c r="A32" s="19" t="s">
        <v>17</v>
      </c>
      <c r="B32" s="48"/>
      <c r="C32" s="23"/>
      <c r="D32" s="48"/>
      <c r="E32" s="11"/>
    </row>
    <row r="33" spans="1:5">
      <c r="A33" s="19" t="s">
        <v>2</v>
      </c>
      <c r="B33" s="26">
        <f>SUM(B11:B32)</f>
        <v>34695002.079999998</v>
      </c>
      <c r="C33" s="27"/>
      <c r="D33" s="26">
        <f>SUM(D11:D32)</f>
        <v>10224086</v>
      </c>
      <c r="E33" s="11"/>
    </row>
    <row r="34" spans="1:5">
      <c r="A34" s="19"/>
      <c r="B34" s="18"/>
      <c r="C34" s="23"/>
      <c r="D34" s="18"/>
      <c r="E34" s="11"/>
    </row>
    <row r="35" spans="1:5">
      <c r="A35" s="19" t="s">
        <v>19</v>
      </c>
      <c r="B35" s="18"/>
      <c r="C35" s="23"/>
      <c r="D35" s="18"/>
      <c r="E35" s="11"/>
    </row>
    <row r="36" spans="1:5">
      <c r="A36" s="19" t="s">
        <v>82</v>
      </c>
      <c r="B36" s="18"/>
      <c r="C36" s="23"/>
      <c r="D36" s="18"/>
      <c r="E36" s="11"/>
    </row>
    <row r="37" spans="1:5">
      <c r="A37" s="49" t="s">
        <v>115</v>
      </c>
      <c r="B37" s="48"/>
      <c r="C37" s="23"/>
      <c r="D37" s="48"/>
      <c r="E37" s="11"/>
    </row>
    <row r="38" spans="1:5">
      <c r="A38" s="49" t="s">
        <v>116</v>
      </c>
      <c r="B38" s="48"/>
      <c r="C38" s="23"/>
      <c r="D38" s="48"/>
      <c r="E38" s="11"/>
    </row>
    <row r="39" spans="1:5">
      <c r="A39" s="49" t="s">
        <v>117</v>
      </c>
      <c r="B39" s="48"/>
      <c r="C39" s="23"/>
      <c r="D39" s="48"/>
      <c r="E39" s="11"/>
    </row>
    <row r="40" spans="1:5">
      <c r="A40" s="49" t="s">
        <v>118</v>
      </c>
      <c r="B40" s="48"/>
      <c r="C40" s="23"/>
      <c r="D40" s="48"/>
      <c r="E40" s="11"/>
    </row>
    <row r="41" spans="1:5">
      <c r="A41" s="49" t="s">
        <v>119</v>
      </c>
      <c r="B41" s="48"/>
      <c r="C41" s="23"/>
      <c r="D41" s="48"/>
      <c r="E41" s="11"/>
    </row>
    <row r="42" spans="1:5">
      <c r="A42" s="49" t="s">
        <v>120</v>
      </c>
      <c r="B42" s="48"/>
      <c r="C42" s="23"/>
      <c r="D42" s="48"/>
      <c r="E42" s="11"/>
    </row>
    <row r="43" spans="1:5">
      <c r="A43" s="19" t="s">
        <v>74</v>
      </c>
      <c r="B43" s="18"/>
      <c r="C43" s="23"/>
      <c r="D43" s="18"/>
      <c r="E43" s="11"/>
    </row>
    <row r="44" spans="1:5">
      <c r="A44" s="49" t="s">
        <v>123</v>
      </c>
      <c r="B44" s="48"/>
      <c r="C44" s="23"/>
      <c r="D44" s="48"/>
      <c r="E44" s="11"/>
    </row>
    <row r="45" spans="1:5">
      <c r="A45" s="49" t="s">
        <v>124</v>
      </c>
      <c r="B45" s="48">
        <f>1822045.84+274600.83-117393-86316</f>
        <v>1892937.6700000002</v>
      </c>
      <c r="C45" s="23"/>
      <c r="D45" s="48"/>
      <c r="E45" s="11"/>
    </row>
    <row r="46" spans="1:5">
      <c r="A46" s="49" t="s">
        <v>125</v>
      </c>
      <c r="B46" s="48">
        <f>1076521.43-314703</f>
        <v>761818.42999999993</v>
      </c>
      <c r="C46" s="23"/>
      <c r="D46" s="48">
        <v>885694</v>
      </c>
      <c r="E46" s="11"/>
    </row>
    <row r="47" spans="1:5">
      <c r="A47" s="49" t="s">
        <v>126</v>
      </c>
      <c r="B47" s="48"/>
      <c r="C47" s="23"/>
      <c r="D47" s="48"/>
      <c r="E47" s="11"/>
    </row>
    <row r="48" spans="1:5">
      <c r="A48" s="49" t="s">
        <v>127</v>
      </c>
      <c r="B48" s="48"/>
      <c r="C48" s="23"/>
      <c r="D48" s="48"/>
      <c r="E48" s="11"/>
    </row>
    <row r="49" spans="1:5">
      <c r="A49" s="19" t="s">
        <v>20</v>
      </c>
      <c r="B49" s="48"/>
      <c r="C49" s="23"/>
      <c r="D49" s="48"/>
      <c r="E49" s="11"/>
    </row>
    <row r="50" spans="1:5">
      <c r="A50" s="19" t="s">
        <v>83</v>
      </c>
      <c r="B50" s="18"/>
      <c r="C50" s="23"/>
      <c r="D50" s="18"/>
      <c r="E50" s="11"/>
    </row>
    <row r="51" spans="1:5">
      <c r="A51" s="49" t="s">
        <v>128</v>
      </c>
      <c r="B51" s="48"/>
      <c r="C51" s="23"/>
      <c r="D51" s="48"/>
      <c r="E51" s="11"/>
    </row>
    <row r="52" spans="1:5">
      <c r="A52" s="49" t="s">
        <v>129</v>
      </c>
      <c r="B52" s="48"/>
      <c r="C52" s="23"/>
      <c r="D52" s="48"/>
      <c r="E52" s="11"/>
    </row>
    <row r="53" spans="1:5">
      <c r="A53" s="49" t="s">
        <v>130</v>
      </c>
      <c r="B53" s="48"/>
      <c r="C53" s="23"/>
      <c r="D53" s="48"/>
      <c r="E53" s="11"/>
    </row>
    <row r="54" spans="1:5">
      <c r="A54" s="19" t="s">
        <v>21</v>
      </c>
      <c r="B54" s="48"/>
      <c r="C54" s="23"/>
      <c r="D54" s="48"/>
      <c r="E54" s="11"/>
    </row>
    <row r="55" spans="1:5">
      <c r="A55" s="19" t="s">
        <v>1</v>
      </c>
      <c r="B55" s="26">
        <f>SUM(B37:B54)</f>
        <v>2654756.1</v>
      </c>
      <c r="C55" s="27"/>
      <c r="D55" s="26">
        <f>SUM(D37:D54)</f>
        <v>885694</v>
      </c>
      <c r="E55" s="11"/>
    </row>
    <row r="56" spans="1:5">
      <c r="A56" s="19"/>
      <c r="B56" s="20"/>
      <c r="C56" s="20"/>
      <c r="D56" s="20"/>
      <c r="E56" s="11"/>
    </row>
    <row r="57" spans="1:5" ht="14.4" thickBot="1">
      <c r="A57" s="19" t="s">
        <v>22</v>
      </c>
      <c r="B57" s="50">
        <f>B55+B33</f>
        <v>37349758.18</v>
      </c>
      <c r="C57" s="51"/>
      <c r="D57" s="50">
        <f>D55+D33</f>
        <v>11109780</v>
      </c>
      <c r="E57" s="11"/>
    </row>
    <row r="58" spans="1:5" ht="14.4" thickTop="1">
      <c r="A58" s="21"/>
      <c r="B58" s="18"/>
      <c r="C58" s="23"/>
      <c r="D58" s="18"/>
      <c r="E58" s="11"/>
    </row>
    <row r="59" spans="1:5">
      <c r="A59" s="13" t="s">
        <v>23</v>
      </c>
      <c r="B59" s="18"/>
      <c r="C59" s="23"/>
      <c r="D59" s="18"/>
      <c r="E59" s="11"/>
    </row>
    <row r="60" spans="1:5">
      <c r="A60" s="13"/>
      <c r="B60" s="18"/>
      <c r="C60" s="23"/>
      <c r="D60" s="18"/>
      <c r="E60" s="11"/>
    </row>
    <row r="61" spans="1:5">
      <c r="A61" s="19" t="s">
        <v>24</v>
      </c>
      <c r="B61" s="18"/>
      <c r="C61" s="23"/>
      <c r="D61" s="18"/>
      <c r="E61" s="11"/>
    </row>
    <row r="62" spans="1:5">
      <c r="A62" s="49" t="s">
        <v>131</v>
      </c>
      <c r="B62" s="48"/>
      <c r="C62" s="23"/>
      <c r="D62" s="48"/>
      <c r="E62" s="11"/>
    </row>
    <row r="63" spans="1:5">
      <c r="A63" s="49" t="s">
        <v>84</v>
      </c>
      <c r="B63" s="48">
        <f>6185003.71+9497187.49</f>
        <v>15682191.199999999</v>
      </c>
      <c r="C63" s="23"/>
      <c r="D63" s="48"/>
      <c r="E63" s="11"/>
    </row>
    <row r="64" spans="1:5">
      <c r="A64" s="49" t="s">
        <v>85</v>
      </c>
      <c r="B64" s="48"/>
      <c r="C64" s="23"/>
      <c r="D64" s="48"/>
      <c r="E64" s="11"/>
    </row>
    <row r="65" spans="1:5">
      <c r="A65" s="49" t="s">
        <v>25</v>
      </c>
      <c r="B65" s="48">
        <v>20151800.960000001</v>
      </c>
      <c r="C65" s="23"/>
      <c r="D65" s="48">
        <v>5455420</v>
      </c>
      <c r="E65" s="11"/>
    </row>
    <row r="66" spans="1:5">
      <c r="A66" s="49" t="s">
        <v>86</v>
      </c>
      <c r="B66" s="48"/>
      <c r="C66" s="23"/>
      <c r="D66" s="48"/>
      <c r="E66" s="11"/>
    </row>
    <row r="67" spans="1:5">
      <c r="A67" s="49" t="s">
        <v>132</v>
      </c>
      <c r="B67" s="48"/>
      <c r="C67" s="23"/>
      <c r="D67" s="48"/>
      <c r="E67" s="11"/>
    </row>
    <row r="68" spans="1:5">
      <c r="A68" s="49" t="s">
        <v>133</v>
      </c>
      <c r="B68" s="48"/>
      <c r="C68" s="23"/>
      <c r="D68" s="48"/>
      <c r="E68" s="11"/>
    </row>
    <row r="69" spans="1:5">
      <c r="A69" s="49" t="s">
        <v>72</v>
      </c>
      <c r="B69" s="48">
        <f>567920+179720</f>
        <v>747640</v>
      </c>
      <c r="C69" s="23"/>
      <c r="D69" s="48">
        <v>141917</v>
      </c>
      <c r="E69" s="11"/>
    </row>
    <row r="70" spans="1:5">
      <c r="A70" s="49" t="s">
        <v>87</v>
      </c>
      <c r="B70" s="48"/>
      <c r="C70" s="23"/>
      <c r="D70" s="48"/>
      <c r="E70" s="11"/>
    </row>
    <row r="71" spans="1:5">
      <c r="A71" s="49" t="s">
        <v>69</v>
      </c>
      <c r="B71" s="48">
        <v>25474865.420000002</v>
      </c>
      <c r="C71" s="23"/>
      <c r="D71" s="48">
        <v>14024725</v>
      </c>
      <c r="E71" s="11"/>
    </row>
    <row r="72" spans="1:5">
      <c r="A72" s="19" t="s">
        <v>26</v>
      </c>
      <c r="B72" s="48"/>
      <c r="C72" s="23"/>
      <c r="D72" s="48"/>
      <c r="E72" s="11"/>
    </row>
    <row r="73" spans="1:5">
      <c r="A73" s="19" t="s">
        <v>27</v>
      </c>
      <c r="B73" s="48"/>
      <c r="C73" s="23"/>
      <c r="D73" s="48"/>
      <c r="E73" s="11"/>
    </row>
    <row r="74" spans="1:5">
      <c r="A74" s="19" t="s">
        <v>73</v>
      </c>
      <c r="B74" s="48"/>
      <c r="C74" s="23"/>
      <c r="D74" s="48"/>
      <c r="E74" s="11"/>
    </row>
    <row r="75" spans="1:5">
      <c r="A75" s="19" t="s">
        <v>28</v>
      </c>
      <c r="B75" s="26">
        <f>SUM(B62:B74)</f>
        <v>62056497.579999998</v>
      </c>
      <c r="C75" s="27"/>
      <c r="D75" s="26">
        <f>SUM(D62:D74)</f>
        <v>19622062</v>
      </c>
      <c r="E75" s="11"/>
    </row>
    <row r="76" spans="1:5">
      <c r="A76" s="19"/>
      <c r="B76" s="18"/>
      <c r="C76" s="23"/>
      <c r="D76" s="18"/>
      <c r="E76" s="11"/>
    </row>
    <row r="77" spans="1:5">
      <c r="A77" s="19" t="s">
        <v>29</v>
      </c>
      <c r="B77" s="18"/>
      <c r="C77" s="23"/>
      <c r="D77" s="18"/>
      <c r="E77" s="11"/>
    </row>
    <row r="78" spans="1:5">
      <c r="A78" s="49" t="s">
        <v>131</v>
      </c>
      <c r="B78" s="48"/>
      <c r="C78" s="23"/>
      <c r="D78" s="48"/>
      <c r="E78" s="11"/>
    </row>
    <row r="79" spans="1:5">
      <c r="A79" s="49" t="s">
        <v>84</v>
      </c>
      <c r="B79" s="48"/>
      <c r="C79" s="23"/>
      <c r="D79" s="48"/>
      <c r="E79" s="11"/>
    </row>
    <row r="80" spans="1:5">
      <c r="A80" s="49" t="s">
        <v>85</v>
      </c>
      <c r="B80" s="48"/>
      <c r="C80" s="23"/>
      <c r="D80" s="48"/>
      <c r="E80" s="11"/>
    </row>
    <row r="81" spans="1:5">
      <c r="A81" s="49" t="s">
        <v>25</v>
      </c>
      <c r="B81" s="48"/>
      <c r="C81" s="23"/>
      <c r="D81" s="48"/>
      <c r="E81" s="11"/>
    </row>
    <row r="82" spans="1:5">
      <c r="A82" s="49" t="s">
        <v>86</v>
      </c>
      <c r="B82" s="48"/>
      <c r="C82" s="23"/>
      <c r="D82" s="48"/>
      <c r="E82" s="11"/>
    </row>
    <row r="83" spans="1:5">
      <c r="A83" s="49" t="s">
        <v>132</v>
      </c>
      <c r="B83" s="48"/>
      <c r="C83" s="23"/>
      <c r="D83" s="48"/>
      <c r="E83" s="11"/>
    </row>
    <row r="84" spans="1:5">
      <c r="A84" s="49" t="s">
        <v>133</v>
      </c>
      <c r="B84" s="48"/>
      <c r="C84" s="23"/>
      <c r="D84" s="48"/>
      <c r="E84" s="11"/>
    </row>
    <row r="85" spans="1:5">
      <c r="A85" s="49" t="s">
        <v>69</v>
      </c>
      <c r="B85" s="48"/>
      <c r="C85" s="23"/>
      <c r="D85" s="48"/>
      <c r="E85" s="11"/>
    </row>
    <row r="86" spans="1:5">
      <c r="A86" s="19" t="s">
        <v>26</v>
      </c>
      <c r="B86" s="48"/>
      <c r="C86" s="23"/>
      <c r="D86" s="48"/>
      <c r="E86" s="11"/>
    </row>
    <row r="87" spans="1:5">
      <c r="A87" s="19" t="s">
        <v>27</v>
      </c>
      <c r="B87" s="48"/>
      <c r="C87" s="23"/>
      <c r="D87" s="48"/>
      <c r="E87" s="11"/>
    </row>
    <row r="88" spans="1:5">
      <c r="A88" s="19" t="s">
        <v>73</v>
      </c>
      <c r="B88" s="18"/>
      <c r="C88" s="23"/>
      <c r="D88" s="18"/>
      <c r="E88" s="11"/>
    </row>
    <row r="89" spans="1:5">
      <c r="A89" s="49" t="s">
        <v>88</v>
      </c>
      <c r="B89" s="48"/>
      <c r="C89" s="23"/>
      <c r="D89" s="48"/>
      <c r="E89" s="11"/>
    </row>
    <row r="90" spans="1:5">
      <c r="A90" s="49" t="s">
        <v>89</v>
      </c>
      <c r="B90" s="48"/>
      <c r="C90" s="23"/>
      <c r="D90" s="48"/>
      <c r="E90" s="11"/>
    </row>
    <row r="91" spans="1:5">
      <c r="A91" s="19" t="s">
        <v>30</v>
      </c>
      <c r="B91" s="48"/>
      <c r="C91" s="23"/>
      <c r="D91" s="48"/>
      <c r="E91" s="11"/>
    </row>
    <row r="92" spans="1:5">
      <c r="A92" s="19" t="s">
        <v>31</v>
      </c>
      <c r="B92" s="26">
        <f>SUM(B78:B91)</f>
        <v>0</v>
      </c>
      <c r="C92" s="27"/>
      <c r="D92" s="26">
        <f>SUM(D78:D91)</f>
        <v>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52">
        <f>B75+B92</f>
        <v>62056497.579999998</v>
      </c>
      <c r="C94" s="51"/>
      <c r="D94" s="52">
        <f>D75+D92</f>
        <v>19622062</v>
      </c>
      <c r="E94" s="11"/>
    </row>
    <row r="95" spans="1:5">
      <c r="A95" s="19"/>
      <c r="B95" s="18"/>
      <c r="C95" s="23"/>
      <c r="D95" s="18"/>
      <c r="E95" s="11"/>
    </row>
    <row r="96" spans="1:5">
      <c r="A96" s="19" t="s">
        <v>33</v>
      </c>
      <c r="B96" s="18"/>
      <c r="C96" s="23"/>
      <c r="D96" s="18"/>
      <c r="E96" s="11"/>
    </row>
    <row r="97" spans="1:5">
      <c r="A97" s="19" t="s">
        <v>34</v>
      </c>
      <c r="B97" s="48">
        <v>100000</v>
      </c>
      <c r="C97" s="23"/>
      <c r="D97" s="48">
        <v>100000</v>
      </c>
      <c r="E97" s="11"/>
    </row>
    <row r="98" spans="1:5">
      <c r="A98" s="19" t="s">
        <v>35</v>
      </c>
      <c r="B98" s="48"/>
      <c r="C98" s="23"/>
      <c r="D98" s="48"/>
      <c r="E98" s="11"/>
    </row>
    <row r="99" spans="1:5">
      <c r="A99" s="19" t="s">
        <v>36</v>
      </c>
      <c r="B99" s="48"/>
      <c r="C99" s="23"/>
      <c r="D99" s="48"/>
      <c r="E99" s="11"/>
    </row>
    <row r="100" spans="1:5">
      <c r="A100" s="19" t="s">
        <v>6</v>
      </c>
      <c r="B100" s="18"/>
      <c r="C100" s="23"/>
      <c r="D100" s="18"/>
      <c r="E100" s="11"/>
    </row>
    <row r="101" spans="1:5">
      <c r="A101" s="49" t="s">
        <v>0</v>
      </c>
      <c r="B101" s="48"/>
      <c r="C101" s="23"/>
      <c r="D101" s="48"/>
      <c r="E101" s="11"/>
    </row>
    <row r="102" spans="1:5">
      <c r="A102" s="49" t="s">
        <v>90</v>
      </c>
      <c r="B102" s="48"/>
      <c r="C102" s="23"/>
      <c r="D102" s="48"/>
      <c r="E102" s="11"/>
    </row>
    <row r="103" spans="1:5">
      <c r="A103" s="49" t="s">
        <v>6</v>
      </c>
      <c r="B103" s="48"/>
      <c r="C103" s="23"/>
      <c r="D103" s="48"/>
      <c r="E103" s="11"/>
    </row>
    <row r="104" spans="1:5">
      <c r="A104" s="49" t="s">
        <v>108</v>
      </c>
      <c r="B104" s="48"/>
      <c r="C104" s="23"/>
      <c r="D104" s="48"/>
      <c r="E104" s="11"/>
    </row>
    <row r="105" spans="1:5">
      <c r="A105" s="19" t="s">
        <v>64</v>
      </c>
      <c r="B105" s="48">
        <f>D106+D105</f>
        <v>-8612282</v>
      </c>
      <c r="C105" s="41"/>
      <c r="D105" s="48">
        <v>-72097</v>
      </c>
      <c r="E105" s="11"/>
    </row>
    <row r="106" spans="1:5">
      <c r="A106" s="19" t="s">
        <v>63</v>
      </c>
      <c r="B106" s="48">
        <f>'2.1-Pasqyra e Perform. (natyra)'!B47</f>
        <v>-16194457.399999999</v>
      </c>
      <c r="C106" s="23"/>
      <c r="D106" s="48">
        <v>-8540185</v>
      </c>
      <c r="E106" s="11"/>
    </row>
    <row r="107" spans="1:5" ht="18" customHeight="1">
      <c r="A107" s="19" t="s">
        <v>66</v>
      </c>
      <c r="B107" s="35">
        <f>SUM(B97:B106)</f>
        <v>-24706739.399999999</v>
      </c>
      <c r="C107" s="36"/>
      <c r="D107" s="35">
        <f>SUM(D97:D106)</f>
        <v>-8512282</v>
      </c>
      <c r="E107" s="11"/>
    </row>
    <row r="108" spans="1:5">
      <c r="A108" s="17" t="s">
        <v>61</v>
      </c>
      <c r="B108" s="48"/>
      <c r="C108" s="23"/>
      <c r="D108" s="48"/>
      <c r="E108" s="11"/>
    </row>
    <row r="109" spans="1:5">
      <c r="A109" s="19" t="s">
        <v>65</v>
      </c>
      <c r="B109" s="52">
        <f>SUM(B107:B108)</f>
        <v>-24706739.399999999</v>
      </c>
      <c r="C109" s="51"/>
      <c r="D109" s="52">
        <f>SUM(D107:D108)</f>
        <v>-8512282</v>
      </c>
      <c r="E109" s="11"/>
    </row>
    <row r="110" spans="1:5">
      <c r="A110" s="19"/>
      <c r="B110" s="40"/>
      <c r="C110" s="41"/>
      <c r="D110" s="40"/>
      <c r="E110" s="5"/>
    </row>
    <row r="111" spans="1:5" ht="14.4" thickBot="1">
      <c r="A111" s="53" t="s">
        <v>37</v>
      </c>
      <c r="B111" s="50">
        <f>B94+B109</f>
        <v>37349758.18</v>
      </c>
      <c r="C111" s="51"/>
      <c r="D111" s="50">
        <f>D94+D109</f>
        <v>11109780</v>
      </c>
      <c r="E111" s="6"/>
    </row>
    <row r="112" spans="1:5" ht="14.4" thickTop="1">
      <c r="A112" s="7"/>
      <c r="B112" s="8"/>
      <c r="C112" s="8"/>
      <c r="D112" s="8"/>
      <c r="E112" s="8"/>
    </row>
    <row r="113" spans="1:5">
      <c r="A113" s="25" t="s">
        <v>3</v>
      </c>
      <c r="B113" s="235">
        <f>B57-B111</f>
        <v>0</v>
      </c>
      <c r="C113" s="25"/>
      <c r="D113" s="235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281" t="s">
        <v>109</v>
      </c>
      <c r="B116" s="281"/>
      <c r="C116" s="281"/>
      <c r="D116" s="281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" right="0" top="0" bottom="0" header="0.31496062992126" footer="0.31496062992126"/>
  <pageSetup paperSize="9" scale="8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zoomScale="70" zoomScaleNormal="70" workbookViewId="0">
      <selection activeCell="L29" sqref="L29"/>
    </sheetView>
  </sheetViews>
  <sheetFormatPr defaultColWidth="9.109375" defaultRowHeight="13.8"/>
  <cols>
    <col min="1" max="1" width="110.5546875" style="11" customWidth="1"/>
    <col min="2" max="2" width="15.6640625" style="10" customWidth="1"/>
    <col min="3" max="3" width="2.6640625" style="10" customWidth="1"/>
    <col min="4" max="4" width="15.6640625" style="10" customWidth="1"/>
    <col min="5" max="5" width="2.5546875" style="10" customWidth="1"/>
    <col min="6" max="7" width="11" style="11" bestFit="1" customWidth="1"/>
    <col min="8" max="8" width="9.5546875" style="11" bestFit="1" customWidth="1"/>
    <col min="9" max="16384" width="9.109375" style="11"/>
  </cols>
  <sheetData>
    <row r="1" spans="1:5">
      <c r="A1" s="30" t="s">
        <v>206</v>
      </c>
    </row>
    <row r="2" spans="1:5" ht="15.6">
      <c r="A2" s="253" t="s">
        <v>375</v>
      </c>
    </row>
    <row r="3" spans="1:5" ht="14.4">
      <c r="A3" s="31" t="s">
        <v>383</v>
      </c>
    </row>
    <row r="4" spans="1:5" ht="14.4">
      <c r="A4" s="31" t="s">
        <v>207</v>
      </c>
    </row>
    <row r="5" spans="1:5" ht="14.4">
      <c r="A5" s="30" t="s">
        <v>53</v>
      </c>
      <c r="B5" s="11"/>
      <c r="C5" s="11"/>
      <c r="D5" s="11"/>
      <c r="E5" s="11"/>
    </row>
    <row r="6" spans="1:5">
      <c r="A6" s="28"/>
      <c r="B6" s="12" t="s">
        <v>9</v>
      </c>
      <c r="C6" s="12"/>
      <c r="D6" s="12" t="s">
        <v>9</v>
      </c>
      <c r="E6" s="42"/>
    </row>
    <row r="7" spans="1:5">
      <c r="A7" s="28"/>
      <c r="B7" s="12" t="s">
        <v>10</v>
      </c>
      <c r="C7" s="12"/>
      <c r="D7" s="12" t="s">
        <v>11</v>
      </c>
      <c r="E7" s="42"/>
    </row>
    <row r="8" spans="1:5" ht="14.4">
      <c r="A8" s="29"/>
      <c r="B8" s="16"/>
      <c r="C8" s="22"/>
      <c r="D8" s="16"/>
      <c r="E8" s="39"/>
    </row>
    <row r="9" spans="1:5">
      <c r="A9" s="19" t="s">
        <v>39</v>
      </c>
      <c r="B9" s="32"/>
      <c r="C9" s="33"/>
      <c r="D9" s="32"/>
      <c r="E9" s="32"/>
    </row>
    <row r="10" spans="1:5">
      <c r="A10" s="49" t="s">
        <v>152</v>
      </c>
      <c r="B10" s="54">
        <f>29210162.96-82648</f>
        <v>29127514.960000001</v>
      </c>
      <c r="C10" s="33"/>
      <c r="D10" s="54">
        <v>6152703</v>
      </c>
      <c r="E10" s="32"/>
    </row>
    <row r="11" spans="1:5">
      <c r="A11" s="49" t="s">
        <v>154</v>
      </c>
      <c r="B11" s="54"/>
      <c r="C11" s="33"/>
      <c r="D11" s="54"/>
      <c r="E11" s="32"/>
    </row>
    <row r="12" spans="1:5">
      <c r="A12" s="49" t="s">
        <v>155</v>
      </c>
      <c r="B12" s="54"/>
      <c r="C12" s="33"/>
      <c r="D12" s="54"/>
      <c r="E12" s="32"/>
    </row>
    <row r="13" spans="1:5">
      <c r="A13" s="49" t="s">
        <v>156</v>
      </c>
      <c r="B13" s="54"/>
      <c r="C13" s="33"/>
      <c r="D13" s="54"/>
      <c r="E13" s="32"/>
    </row>
    <row r="14" spans="1:5">
      <c r="A14" s="49" t="s">
        <v>153</v>
      </c>
      <c r="B14" s="54"/>
      <c r="C14" s="33"/>
      <c r="D14" s="54"/>
      <c r="E14" s="32"/>
    </row>
    <row r="15" spans="1:5">
      <c r="A15" s="19" t="s">
        <v>40</v>
      </c>
      <c r="B15" s="54"/>
      <c r="C15" s="33"/>
      <c r="D15" s="54"/>
      <c r="E15" s="32"/>
    </row>
    <row r="16" spans="1:5">
      <c r="A16" s="19" t="s">
        <v>41</v>
      </c>
      <c r="B16" s="54"/>
      <c r="C16" s="33"/>
      <c r="D16" s="54"/>
      <c r="E16" s="32"/>
    </row>
    <row r="17" spans="1:5">
      <c r="A17" s="19" t="s">
        <v>42</v>
      </c>
      <c r="B17" s="54"/>
      <c r="C17" s="33"/>
      <c r="D17" s="54"/>
      <c r="E17" s="32"/>
    </row>
    <row r="18" spans="1:5">
      <c r="A18" s="19" t="s">
        <v>43</v>
      </c>
      <c r="B18" s="32"/>
      <c r="C18" s="33"/>
      <c r="D18" s="32"/>
      <c r="E18" s="32"/>
    </row>
    <row r="19" spans="1:5">
      <c r="A19" s="49" t="s">
        <v>43</v>
      </c>
      <c r="B19" s="54">
        <f>-(2729+1344323.33+22074211.45)</f>
        <v>-23421263.780000001</v>
      </c>
      <c r="C19" s="33"/>
      <c r="D19" s="54">
        <v>-5100804</v>
      </c>
      <c r="E19" s="32"/>
    </row>
    <row r="20" spans="1:5">
      <c r="A20" s="49" t="s">
        <v>95</v>
      </c>
      <c r="B20" s="54"/>
      <c r="C20" s="33"/>
      <c r="D20" s="54"/>
      <c r="E20" s="32"/>
    </row>
    <row r="21" spans="1:5">
      <c r="A21" s="19" t="s">
        <v>70</v>
      </c>
      <c r="B21" s="32"/>
      <c r="C21" s="33"/>
      <c r="D21" s="32"/>
      <c r="E21" s="32"/>
    </row>
    <row r="22" spans="1:5">
      <c r="A22" s="49" t="s">
        <v>96</v>
      </c>
      <c r="B22" s="54">
        <v>-6341011</v>
      </c>
      <c r="C22" s="33"/>
      <c r="D22" s="54">
        <v>-3365773</v>
      </c>
      <c r="E22" s="32"/>
    </row>
    <row r="23" spans="1:5">
      <c r="A23" s="49" t="s">
        <v>97</v>
      </c>
      <c r="B23" s="54">
        <v>-913008</v>
      </c>
      <c r="C23" s="33"/>
      <c r="D23" s="54">
        <v>-553653</v>
      </c>
      <c r="E23" s="32"/>
    </row>
    <row r="24" spans="1:5">
      <c r="A24" s="49" t="s">
        <v>99</v>
      </c>
      <c r="B24" s="54"/>
      <c r="C24" s="33"/>
      <c r="D24" s="54"/>
      <c r="E24" s="32"/>
    </row>
    <row r="25" spans="1:5">
      <c r="A25" s="19" t="s">
        <v>44</v>
      </c>
      <c r="B25" s="54"/>
      <c r="C25" s="33"/>
      <c r="D25" s="54"/>
      <c r="E25" s="32"/>
    </row>
    <row r="26" spans="1:5">
      <c r="A26" s="19" t="s">
        <v>59</v>
      </c>
      <c r="B26" s="54">
        <v>-362764</v>
      </c>
      <c r="C26" s="33"/>
      <c r="D26" s="54">
        <v>-155648</v>
      </c>
      <c r="E26" s="32"/>
    </row>
    <row r="27" spans="1:5">
      <c r="A27" s="19" t="s">
        <v>45</v>
      </c>
      <c r="B27" s="54">
        <f>-(228801.1+2172632.41+154750+1231632.87+558136.8+105550+98000+359634+5737874.2+115833+107758.33+78120+195284.21+2216157.5+1538388.1+225081.25+36550+256649.12+52132.5+33312.09)</f>
        <v>-15502277.48</v>
      </c>
      <c r="C27" s="33"/>
      <c r="D27" s="54">
        <v>-5596608</v>
      </c>
      <c r="E27" s="32"/>
    </row>
    <row r="28" spans="1:5">
      <c r="A28" s="19" t="s">
        <v>8</v>
      </c>
      <c r="B28" s="32"/>
      <c r="C28" s="33"/>
      <c r="D28" s="32"/>
      <c r="E28" s="32"/>
    </row>
    <row r="29" spans="1:5" ht="15" customHeight="1">
      <c r="A29" s="49" t="s">
        <v>100</v>
      </c>
      <c r="B29" s="54"/>
      <c r="C29" s="33"/>
      <c r="D29" s="54"/>
      <c r="E29" s="32"/>
    </row>
    <row r="30" spans="1:5" ht="15" customHeight="1">
      <c r="A30" s="49" t="s">
        <v>98</v>
      </c>
      <c r="B30" s="54"/>
      <c r="C30" s="33"/>
      <c r="D30" s="54"/>
      <c r="E30" s="32"/>
    </row>
    <row r="31" spans="1:5" ht="15" customHeight="1">
      <c r="A31" s="49" t="s">
        <v>107</v>
      </c>
      <c r="B31" s="54"/>
      <c r="C31" s="33"/>
      <c r="D31" s="54"/>
      <c r="E31" s="32"/>
    </row>
    <row r="32" spans="1:5" ht="15" customHeight="1">
      <c r="A32" s="49" t="s">
        <v>101</v>
      </c>
      <c r="B32" s="54"/>
      <c r="C32" s="33"/>
      <c r="D32" s="54"/>
      <c r="E32" s="32"/>
    </row>
    <row r="33" spans="1:7" ht="15" customHeight="1">
      <c r="A33" s="49" t="s">
        <v>106</v>
      </c>
      <c r="B33" s="54"/>
      <c r="C33" s="33"/>
      <c r="D33" s="54"/>
      <c r="E33" s="32"/>
    </row>
    <row r="34" spans="1:7" ht="15" customHeight="1">
      <c r="A34" s="49" t="s">
        <v>102</v>
      </c>
      <c r="B34" s="54"/>
      <c r="C34" s="33"/>
      <c r="D34" s="54"/>
      <c r="E34" s="32"/>
    </row>
    <row r="35" spans="1:7">
      <c r="A35" s="19" t="s">
        <v>46</v>
      </c>
      <c r="B35" s="54"/>
      <c r="C35" s="33"/>
      <c r="D35" s="54"/>
      <c r="E35" s="32"/>
    </row>
    <row r="36" spans="1:7">
      <c r="A36" s="19" t="s">
        <v>71</v>
      </c>
      <c r="B36" s="32"/>
      <c r="C36" s="56"/>
      <c r="D36" s="32"/>
      <c r="E36" s="32"/>
    </row>
    <row r="37" spans="1:7">
      <c r="A37" s="49" t="s">
        <v>103</v>
      </c>
      <c r="B37" s="54">
        <v>-100241.99</v>
      </c>
      <c r="C37" s="33"/>
      <c r="D37" s="54">
        <v>-29</v>
      </c>
      <c r="E37" s="32"/>
    </row>
    <row r="38" spans="1:7">
      <c r="A38" s="49" t="s">
        <v>105</v>
      </c>
      <c r="B38" s="54"/>
      <c r="C38" s="33"/>
      <c r="D38" s="54"/>
      <c r="E38" s="32"/>
    </row>
    <row r="39" spans="1:7">
      <c r="A39" s="49" t="s">
        <v>104</v>
      </c>
      <c r="B39" s="54">
        <f>77210.48+1241383.41</f>
        <v>1318593.8899999999</v>
      </c>
      <c r="C39" s="33"/>
      <c r="D39" s="54">
        <v>79627</v>
      </c>
      <c r="E39" s="32"/>
    </row>
    <row r="40" spans="1:7">
      <c r="A40" s="19" t="s">
        <v>47</v>
      </c>
      <c r="B40" s="54"/>
      <c r="C40" s="33"/>
      <c r="D40" s="54"/>
      <c r="E40" s="32"/>
    </row>
    <row r="41" spans="1:7" ht="14.4">
      <c r="A41" s="95" t="s">
        <v>134</v>
      </c>
      <c r="B41" s="54"/>
      <c r="C41" s="33"/>
      <c r="D41" s="54"/>
      <c r="E41" s="32"/>
    </row>
    <row r="42" spans="1:7">
      <c r="A42" s="19" t="s">
        <v>48</v>
      </c>
      <c r="B42" s="37">
        <f>SUM(B9:B41)</f>
        <v>-16194457.399999999</v>
      </c>
      <c r="C42" s="38"/>
      <c r="D42" s="37">
        <f>SUM(D9:D41)</f>
        <v>-8540185</v>
      </c>
      <c r="E42" s="43"/>
    </row>
    <row r="43" spans="1:7">
      <c r="A43" s="19" t="s">
        <v>4</v>
      </c>
      <c r="B43" s="38"/>
      <c r="C43" s="38"/>
      <c r="D43" s="38"/>
      <c r="E43" s="43"/>
    </row>
    <row r="44" spans="1:7">
      <c r="A44" s="49" t="s">
        <v>49</v>
      </c>
      <c r="B44" s="54"/>
      <c r="C44" s="33"/>
      <c r="D44" s="54"/>
      <c r="E44" s="32"/>
      <c r="G44" s="232"/>
    </row>
    <row r="45" spans="1:7">
      <c r="A45" s="49" t="s">
        <v>50</v>
      </c>
      <c r="B45" s="54"/>
      <c r="C45" s="33"/>
      <c r="D45" s="54"/>
      <c r="E45" s="32"/>
    </row>
    <row r="46" spans="1:7">
      <c r="A46" s="49" t="s">
        <v>67</v>
      </c>
      <c r="B46" s="54"/>
      <c r="C46" s="33"/>
      <c r="D46" s="54"/>
      <c r="E46" s="32"/>
    </row>
    <row r="47" spans="1:7">
      <c r="A47" s="19" t="s">
        <v>91</v>
      </c>
      <c r="B47" s="57">
        <f>SUM(B42:B46)</f>
        <v>-16194457.399999999</v>
      </c>
      <c r="C47" s="43"/>
      <c r="D47" s="57">
        <f>SUM(D42:D46)</f>
        <v>-8540185</v>
      </c>
      <c r="E47" s="43"/>
    </row>
    <row r="48" spans="1:7" ht="14.4" thickBot="1">
      <c r="A48" s="58"/>
      <c r="B48" s="59"/>
      <c r="C48" s="59"/>
      <c r="D48" s="59"/>
      <c r="E48" s="44"/>
    </row>
    <row r="49" spans="1:5" ht="14.4" thickTop="1">
      <c r="A49" s="61" t="s">
        <v>92</v>
      </c>
      <c r="B49" s="34"/>
      <c r="C49" s="34"/>
      <c r="D49" s="34"/>
      <c r="E49" s="44"/>
    </row>
    <row r="50" spans="1:5">
      <c r="A50" s="49" t="s">
        <v>54</v>
      </c>
      <c r="B50" s="55"/>
      <c r="C50" s="34"/>
      <c r="D50" s="55"/>
      <c r="E50" s="32"/>
    </row>
    <row r="51" spans="1:5">
      <c r="A51" s="49" t="s">
        <v>55</v>
      </c>
      <c r="B51" s="55"/>
      <c r="C51" s="34"/>
      <c r="D51" s="55"/>
      <c r="E51" s="32"/>
    </row>
    <row r="52" spans="1:5">
      <c r="A52" s="49" t="s">
        <v>56</v>
      </c>
      <c r="B52" s="55"/>
      <c r="C52" s="34"/>
      <c r="D52" s="55"/>
      <c r="E52" s="39"/>
    </row>
    <row r="53" spans="1:5" ht="15" customHeight="1">
      <c r="A53" s="49" t="s">
        <v>57</v>
      </c>
      <c r="B53" s="55"/>
      <c r="C53" s="34"/>
      <c r="D53" s="55"/>
      <c r="E53" s="45"/>
    </row>
    <row r="54" spans="1:5">
      <c r="A54" s="96" t="s">
        <v>18</v>
      </c>
      <c r="B54" s="55"/>
      <c r="C54" s="34"/>
      <c r="D54" s="55"/>
      <c r="E54" s="1"/>
    </row>
    <row r="55" spans="1:5">
      <c r="A55" s="61" t="s">
        <v>93</v>
      </c>
      <c r="B55" s="62">
        <f>SUM(B50:B54)</f>
        <v>0</v>
      </c>
      <c r="C55" s="63"/>
      <c r="D55" s="62">
        <f>SUM(D50:D54)</f>
        <v>0</v>
      </c>
      <c r="E55" s="45"/>
    </row>
    <row r="56" spans="1:5">
      <c r="A56" s="64"/>
      <c r="B56" s="66"/>
      <c r="C56" s="67"/>
      <c r="D56" s="66"/>
      <c r="E56" s="45"/>
    </row>
    <row r="57" spans="1:5" ht="14.4" thickBot="1">
      <c r="A57" s="61" t="s">
        <v>94</v>
      </c>
      <c r="B57" s="68">
        <f>B47+B55</f>
        <v>-16194457.399999999</v>
      </c>
      <c r="C57" s="69"/>
      <c r="D57" s="68">
        <f>D47+D55</f>
        <v>-8540185</v>
      </c>
      <c r="E57" s="45"/>
    </row>
    <row r="58" spans="1:5" ht="14.4" thickTop="1">
      <c r="A58" s="64"/>
      <c r="B58" s="66"/>
      <c r="C58" s="67"/>
      <c r="D58" s="66"/>
      <c r="E58" s="45"/>
    </row>
    <row r="59" spans="1:5" ht="14.4">
      <c r="A59" s="70" t="s">
        <v>58</v>
      </c>
      <c r="B59" s="66"/>
      <c r="C59" s="67"/>
      <c r="D59" s="66"/>
      <c r="E59" s="46"/>
    </row>
    <row r="60" spans="1:5">
      <c r="A60" s="64" t="s">
        <v>51</v>
      </c>
      <c r="B60" s="54"/>
      <c r="C60" s="32"/>
      <c r="D60" s="54"/>
      <c r="E60" s="46"/>
    </row>
    <row r="61" spans="1:5">
      <c r="A61" s="64" t="s">
        <v>52</v>
      </c>
      <c r="B61" s="54"/>
      <c r="C61" s="32"/>
      <c r="D61" s="54"/>
      <c r="E61" s="46"/>
    </row>
    <row r="62" spans="1:5">
      <c r="A62" s="3"/>
      <c r="B62" s="4"/>
      <c r="C62" s="4"/>
      <c r="D62" s="4"/>
      <c r="E62" s="46"/>
    </row>
    <row r="63" spans="1:5">
      <c r="A63" s="3"/>
      <c r="B63" s="4"/>
      <c r="C63" s="4"/>
      <c r="D63" s="4"/>
      <c r="E63" s="46"/>
    </row>
    <row r="64" spans="1:5">
      <c r="A64" s="9" t="s">
        <v>135</v>
      </c>
      <c r="B64" s="4"/>
      <c r="C64" s="4"/>
      <c r="D64" s="4"/>
      <c r="E64" s="46"/>
    </row>
    <row r="65" spans="1:5">
      <c r="A65" s="71"/>
      <c r="B65" s="2"/>
      <c r="C65" s="2"/>
      <c r="D65" s="2"/>
      <c r="E65" s="47"/>
    </row>
  </sheetData>
  <pageMargins left="0" right="0" top="0" bottom="0" header="0.31496062992126" footer="0.31496062992126"/>
  <pageSetup paperSize="9" scale="7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6"/>
  <sheetViews>
    <sheetView showGridLines="0" topLeftCell="A25" zoomScale="70" zoomScaleNormal="70" workbookViewId="0">
      <selection activeCell="E15" sqref="E15"/>
    </sheetView>
  </sheetViews>
  <sheetFormatPr defaultColWidth="9.109375" defaultRowHeight="13.8"/>
  <cols>
    <col min="1" max="1" width="4.6640625" style="11" customWidth="1"/>
    <col min="2" max="2" width="62.88671875" style="11" bestFit="1" customWidth="1"/>
    <col min="3" max="3" width="13" style="11" customWidth="1"/>
    <col min="4" max="4" width="2.6640625" style="11" customWidth="1"/>
    <col min="5" max="5" width="12.21875" style="11" bestFit="1" customWidth="1"/>
    <col min="6" max="6" width="11.5546875" style="11" customWidth="1"/>
    <col min="7" max="16384" width="9.109375" style="11"/>
  </cols>
  <sheetData>
    <row r="1" spans="2:5">
      <c r="B1" s="30" t="s">
        <v>206</v>
      </c>
    </row>
    <row r="2" spans="2:5" ht="15.6">
      <c r="B2" s="253" t="s">
        <v>375</v>
      </c>
    </row>
    <row r="3" spans="2:5" ht="14.4">
      <c r="B3" s="31" t="s">
        <v>383</v>
      </c>
    </row>
    <row r="4" spans="2:5" ht="14.4">
      <c r="B4" s="31" t="s">
        <v>207</v>
      </c>
    </row>
    <row r="5" spans="2:5" ht="14.4">
      <c r="B5" s="30" t="s">
        <v>202</v>
      </c>
      <c r="C5" s="16"/>
      <c r="D5" s="22"/>
      <c r="E5" s="16"/>
    </row>
    <row r="6" spans="2:5" ht="14.4">
      <c r="B6" s="31"/>
      <c r="C6" s="16"/>
      <c r="D6" s="22"/>
      <c r="E6" s="16"/>
    </row>
    <row r="7" spans="2:5">
      <c r="B7" s="282"/>
      <c r="C7" s="12" t="s">
        <v>9</v>
      </c>
      <c r="D7" s="12"/>
      <c r="E7" s="12" t="s">
        <v>9</v>
      </c>
    </row>
    <row r="8" spans="2:5" ht="14.1" customHeight="1">
      <c r="B8" s="282"/>
      <c r="C8" s="12" t="s">
        <v>10</v>
      </c>
      <c r="D8" s="12"/>
      <c r="E8" s="12" t="s">
        <v>11</v>
      </c>
    </row>
    <row r="9" spans="2:5" ht="14.1" customHeight="1">
      <c r="B9" s="29"/>
      <c r="C9" s="16"/>
      <c r="D9" s="22"/>
      <c r="E9" s="16"/>
    </row>
    <row r="10" spans="2:5" ht="14.1" customHeight="1">
      <c r="B10" s="19" t="s">
        <v>180</v>
      </c>
      <c r="C10" s="110"/>
      <c r="D10" s="111"/>
      <c r="E10" s="110"/>
    </row>
    <row r="11" spans="2:5" ht="14.1" customHeight="1">
      <c r="B11" s="17" t="s">
        <v>201</v>
      </c>
      <c r="C11" s="18">
        <f>'2.1-Pasqyra e Perform. (natyra)'!B47</f>
        <v>-16194457.399999999</v>
      </c>
      <c r="D11" s="23"/>
      <c r="E11" s="18">
        <v>-8540185</v>
      </c>
    </row>
    <row r="12" spans="2:5" ht="14.1" customHeight="1">
      <c r="B12" s="109" t="s">
        <v>200</v>
      </c>
      <c r="C12" s="18"/>
      <c r="D12" s="23"/>
      <c r="E12" s="18"/>
    </row>
    <row r="13" spans="2:5" ht="14.1" customHeight="1">
      <c r="B13" s="107" t="s">
        <v>199</v>
      </c>
      <c r="C13" s="18"/>
      <c r="D13" s="23"/>
      <c r="E13" s="18"/>
    </row>
    <row r="14" spans="2:5" ht="28.5" customHeight="1">
      <c r="B14" s="107" t="s">
        <v>203</v>
      </c>
      <c r="C14" s="18"/>
      <c r="D14" s="23"/>
      <c r="E14" s="18"/>
    </row>
    <row r="15" spans="2:5">
      <c r="B15" s="108" t="s">
        <v>59</v>
      </c>
      <c r="C15" s="18">
        <f>-'2.1-Pasqyra e Perform. (natyra)'!B26</f>
        <v>362764</v>
      </c>
      <c r="D15" s="23"/>
      <c r="E15" s="18">
        <v>155648</v>
      </c>
    </row>
    <row r="16" spans="2:5">
      <c r="B16" s="107" t="s">
        <v>44</v>
      </c>
      <c r="C16" s="18"/>
      <c r="D16" s="23"/>
      <c r="E16" s="18"/>
    </row>
    <row r="17" spans="2:5">
      <c r="B17" s="107" t="s">
        <v>198</v>
      </c>
      <c r="C17" s="18"/>
      <c r="D17" s="23"/>
      <c r="E17" s="18"/>
    </row>
    <row r="18" spans="2:5">
      <c r="B18" s="107" t="s">
        <v>197</v>
      </c>
      <c r="C18" s="18"/>
      <c r="D18" s="23"/>
      <c r="E18" s="18"/>
    </row>
    <row r="19" spans="2:5">
      <c r="B19" s="107" t="s">
        <v>196</v>
      </c>
      <c r="C19" s="18"/>
      <c r="D19" s="23"/>
      <c r="E19" s="18"/>
    </row>
    <row r="20" spans="2:5">
      <c r="B20" s="107" t="s">
        <v>195</v>
      </c>
      <c r="C20" s="18"/>
      <c r="D20" s="41"/>
      <c r="E20" s="40"/>
    </row>
    <row r="21" spans="2:5">
      <c r="B21" s="107" t="s">
        <v>194</v>
      </c>
      <c r="C21" s="18"/>
      <c r="D21" s="41"/>
      <c r="E21" s="40"/>
    </row>
    <row r="22" spans="2:5">
      <c r="B22" s="107" t="s">
        <v>161</v>
      </c>
      <c r="C22" s="18"/>
      <c r="D22" s="41"/>
      <c r="E22" s="40"/>
    </row>
    <row r="23" spans="2:5">
      <c r="B23" s="107" t="s">
        <v>161</v>
      </c>
      <c r="C23" s="18"/>
      <c r="D23" s="41"/>
      <c r="E23" s="40"/>
    </row>
    <row r="24" spans="2:5">
      <c r="B24" s="107"/>
      <c r="C24" s="18"/>
      <c r="D24" s="23"/>
      <c r="E24" s="18"/>
    </row>
    <row r="25" spans="2:5" ht="14.1" customHeight="1">
      <c r="B25" s="17" t="s">
        <v>193</v>
      </c>
      <c r="C25" s="18"/>
      <c r="D25" s="23"/>
      <c r="E25" s="18"/>
    </row>
    <row r="26" spans="2:5" ht="14.1" customHeight="1">
      <c r="B26" s="107" t="s">
        <v>192</v>
      </c>
      <c r="C26" s="18"/>
      <c r="D26" s="23"/>
      <c r="E26" s="18"/>
    </row>
    <row r="27" spans="2:5">
      <c r="B27" s="107" t="s">
        <v>191</v>
      </c>
      <c r="C27" s="18"/>
      <c r="D27" s="23"/>
      <c r="E27" s="18"/>
    </row>
    <row r="28" spans="2:5">
      <c r="B28" s="107" t="s">
        <v>190</v>
      </c>
      <c r="C28" s="18"/>
      <c r="D28" s="23"/>
      <c r="E28" s="18"/>
    </row>
    <row r="29" spans="2:5">
      <c r="B29" s="107" t="s">
        <v>161</v>
      </c>
      <c r="C29" s="18"/>
      <c r="D29" s="23"/>
      <c r="E29" s="18"/>
    </row>
    <row r="30" spans="2:5">
      <c r="B30" s="107"/>
      <c r="C30" s="18"/>
      <c r="D30" s="23"/>
      <c r="E30" s="18"/>
    </row>
    <row r="31" spans="2:5" ht="14.1" customHeight="1">
      <c r="B31" s="17" t="s">
        <v>189</v>
      </c>
      <c r="C31" s="18"/>
      <c r="D31" s="23"/>
      <c r="E31" s="18"/>
    </row>
    <row r="32" spans="2:5">
      <c r="B32" s="107" t="s">
        <v>188</v>
      </c>
      <c r="C32" s="18">
        <f>'1-Pasqyra e Pozicioni Financiar'!D18+'1-Pasqyra e Pozicioni Financiar'!D21+'1-Pasqyra e Pozicioni Financiar'!D22-'1-Pasqyra e Pozicioni Financiar'!B18-'1-Pasqyra e Pozicioni Financiar'!B21-'1-Pasqyra e Pozicioni Financiar'!B22</f>
        <v>-13259433.050000001</v>
      </c>
      <c r="D32" s="23"/>
      <c r="E32" s="18">
        <v>-5816109</v>
      </c>
    </row>
    <row r="33" spans="2:5" ht="14.25" customHeight="1">
      <c r="B33" s="107" t="s">
        <v>187</v>
      </c>
      <c r="C33" s="18">
        <f>'1-Pasqyra e Pozicioni Financiar'!D27-'1-Pasqyra e Pozicioni Financiar'!B27</f>
        <v>-7304151.0600000005</v>
      </c>
      <c r="D33" s="23"/>
      <c r="E33" s="18">
        <v>-4053374</v>
      </c>
    </row>
    <row r="34" spans="2:5" ht="14.25" customHeight="1">
      <c r="B34" s="107" t="s">
        <v>186</v>
      </c>
      <c r="C34" s="18">
        <f>'1-Pasqyra e Pozicioni Financiar'!B75-'1-Pasqyra e Pozicioni Financiar'!D75</f>
        <v>42434435.579999998</v>
      </c>
      <c r="D34" s="23"/>
      <c r="E34" s="18">
        <v>19561420</v>
      </c>
    </row>
    <row r="35" spans="2:5">
      <c r="B35" s="107" t="s">
        <v>185</v>
      </c>
      <c r="C35" s="18"/>
      <c r="D35" s="23"/>
      <c r="E35" s="18"/>
    </row>
    <row r="36" spans="2:5" ht="14.1" customHeight="1">
      <c r="B36" s="107" t="s">
        <v>161</v>
      </c>
      <c r="C36" s="18"/>
      <c r="D36" s="23"/>
      <c r="E36" s="18"/>
    </row>
    <row r="37" spans="2:5">
      <c r="B37" s="19" t="s">
        <v>178</v>
      </c>
      <c r="C37" s="35">
        <f>SUM(C11:C36)</f>
        <v>6039158.0700000003</v>
      </c>
      <c r="D37" s="36"/>
      <c r="E37" s="35">
        <f>SUM(E11:E36)</f>
        <v>1307400</v>
      </c>
    </row>
    <row r="38" spans="2:5">
      <c r="B38" s="99"/>
      <c r="C38" s="18"/>
      <c r="D38" s="23"/>
      <c r="E38" s="18"/>
    </row>
    <row r="39" spans="2:5">
      <c r="B39" s="19" t="s">
        <v>177</v>
      </c>
      <c r="C39" s="18"/>
      <c r="D39" s="23"/>
      <c r="E39" s="18"/>
    </row>
    <row r="40" spans="2:5" ht="14.1" customHeight="1">
      <c r="B40" s="107" t="s">
        <v>176</v>
      </c>
      <c r="C40" s="18"/>
      <c r="D40" s="23"/>
      <c r="E40" s="18"/>
    </row>
    <row r="41" spans="2:5">
      <c r="B41" s="107" t="s">
        <v>175</v>
      </c>
      <c r="C41" s="18"/>
      <c r="D41" s="23"/>
      <c r="E41" s="18"/>
    </row>
    <row r="42" spans="2:5" ht="25.5" customHeight="1">
      <c r="B42" s="107" t="s">
        <v>204</v>
      </c>
      <c r="C42" s="18"/>
      <c r="D42" s="23"/>
      <c r="E42" s="18"/>
    </row>
    <row r="43" spans="2:5" ht="43.95" customHeight="1">
      <c r="B43" s="107" t="s">
        <v>205</v>
      </c>
      <c r="C43" s="18"/>
      <c r="D43" s="23"/>
      <c r="E43" s="18"/>
    </row>
    <row r="44" spans="2:5">
      <c r="B44" s="107" t="s">
        <v>174</v>
      </c>
      <c r="C44" s="18">
        <f>-('1-Pasqyra e Pozicioni Financiar'!B55-'1-Pasqyra e Pozicioni Financiar'!D55-'2.1-Pasqyra e Perform. (natyra)'!B26)</f>
        <v>-2131826.1</v>
      </c>
      <c r="D44" s="23"/>
      <c r="E44" s="18">
        <v>-1041342</v>
      </c>
    </row>
    <row r="45" spans="2:5">
      <c r="B45" s="107" t="s">
        <v>173</v>
      </c>
      <c r="C45" s="18"/>
      <c r="D45" s="23"/>
      <c r="E45" s="18"/>
    </row>
    <row r="46" spans="2:5">
      <c r="B46" s="107" t="s">
        <v>172</v>
      </c>
      <c r="C46" s="18"/>
      <c r="D46" s="23"/>
      <c r="E46" s="18"/>
    </row>
    <row r="47" spans="2:5" ht="14.1" customHeight="1">
      <c r="B47" s="107" t="s">
        <v>184</v>
      </c>
      <c r="C47" s="18"/>
      <c r="D47" s="23"/>
      <c r="E47" s="18"/>
    </row>
    <row r="48" spans="2:5" ht="14.1" customHeight="1">
      <c r="B48" s="107" t="s">
        <v>161</v>
      </c>
      <c r="C48" s="18"/>
      <c r="D48" s="23"/>
      <c r="E48" s="18"/>
    </row>
    <row r="49" spans="2:5" ht="14.1" customHeight="1">
      <c r="B49" s="19" t="s">
        <v>171</v>
      </c>
      <c r="C49" s="35">
        <f>SUM(C40:C48)</f>
        <v>-2131826.1</v>
      </c>
      <c r="D49" s="36"/>
      <c r="E49" s="35">
        <f>SUM(E40:E48)</f>
        <v>-1041342</v>
      </c>
    </row>
    <row r="50" spans="2:5" ht="14.1" customHeight="1">
      <c r="B50" s="99"/>
      <c r="C50" s="18"/>
      <c r="D50" s="23"/>
      <c r="E50" s="18"/>
    </row>
    <row r="51" spans="2:5" ht="14.1" customHeight="1">
      <c r="B51" s="19" t="s">
        <v>170</v>
      </c>
      <c r="C51" s="18"/>
      <c r="D51" s="23"/>
      <c r="E51" s="18"/>
    </row>
    <row r="52" spans="2:5" ht="14.1" customHeight="1">
      <c r="B52" s="107" t="s">
        <v>169</v>
      </c>
      <c r="C52" s="18"/>
      <c r="D52" s="23"/>
      <c r="E52" s="18"/>
    </row>
    <row r="53" spans="2:5" ht="14.1" customHeight="1">
      <c r="B53" s="107" t="s">
        <v>168</v>
      </c>
      <c r="C53" s="18"/>
      <c r="D53" s="23"/>
      <c r="E53" s="18"/>
    </row>
    <row r="54" spans="2:5" ht="14.1" customHeight="1">
      <c r="B54" s="107" t="s">
        <v>167</v>
      </c>
      <c r="C54" s="18"/>
      <c r="D54" s="23"/>
      <c r="E54" s="18"/>
    </row>
    <row r="55" spans="2:5" ht="14.1" customHeight="1">
      <c r="B55" s="107" t="s">
        <v>166</v>
      </c>
      <c r="C55" s="18"/>
      <c r="D55" s="23"/>
      <c r="E55" s="18"/>
    </row>
    <row r="56" spans="2:5" ht="14.1" customHeight="1">
      <c r="B56" s="107" t="s">
        <v>165</v>
      </c>
      <c r="C56" s="18"/>
      <c r="D56" s="23"/>
      <c r="E56" s="18"/>
    </row>
    <row r="57" spans="2:5" ht="14.1" customHeight="1">
      <c r="B57" s="107" t="s">
        <v>164</v>
      </c>
      <c r="C57" s="18"/>
      <c r="D57" s="23"/>
      <c r="E57" s="18"/>
    </row>
    <row r="58" spans="2:5" ht="14.1" customHeight="1">
      <c r="B58" s="107" t="s">
        <v>163</v>
      </c>
      <c r="C58" s="18">
        <f>'1-Pasqyra e Pozicioni Financiar'!B79-'1-Pasqyra e Pozicioni Financiar'!D79</f>
        <v>0</v>
      </c>
      <c r="D58" s="23"/>
      <c r="E58" s="18"/>
    </row>
    <row r="59" spans="2:5" ht="14.1" customHeight="1">
      <c r="B59" s="107" t="s">
        <v>162</v>
      </c>
      <c r="C59" s="18"/>
      <c r="D59" s="23"/>
      <c r="E59" s="18"/>
    </row>
    <row r="60" spans="2:5" ht="15" customHeight="1">
      <c r="B60" s="107" t="s">
        <v>179</v>
      </c>
      <c r="C60" s="18"/>
      <c r="D60" s="23"/>
      <c r="E60" s="18"/>
    </row>
    <row r="61" spans="2:5" ht="14.1" customHeight="1">
      <c r="B61" s="107" t="s">
        <v>183</v>
      </c>
      <c r="C61" s="18"/>
      <c r="D61" s="41"/>
      <c r="E61" s="40"/>
    </row>
    <row r="62" spans="2:5" ht="14.1" customHeight="1">
      <c r="B62" s="107" t="s">
        <v>182</v>
      </c>
      <c r="C62" s="18"/>
      <c r="D62" s="41"/>
      <c r="E62" s="40"/>
    </row>
    <row r="63" spans="2:5" ht="14.1" customHeight="1">
      <c r="B63" s="107" t="s">
        <v>161</v>
      </c>
      <c r="C63" s="18"/>
      <c r="D63" s="23"/>
      <c r="E63" s="18"/>
    </row>
    <row r="64" spans="2:5" ht="14.1" customHeight="1">
      <c r="B64" s="19" t="s">
        <v>160</v>
      </c>
      <c r="C64" s="35">
        <f>SUM(C52:C63)</f>
        <v>0</v>
      </c>
      <c r="D64" s="36"/>
      <c r="E64" s="35">
        <f>SUM(E52:E63)</f>
        <v>0</v>
      </c>
    </row>
    <row r="65" spans="2:6" ht="14.1" customHeight="1">
      <c r="B65" s="99"/>
      <c r="C65" s="18"/>
      <c r="D65" s="23"/>
      <c r="E65" s="18"/>
    </row>
    <row r="66" spans="2:6" ht="14.1" customHeight="1">
      <c r="B66" s="19" t="s">
        <v>159</v>
      </c>
      <c r="C66" s="106">
        <f>C37+C49+C64</f>
        <v>3907331.97</v>
      </c>
      <c r="D66" s="36"/>
      <c r="E66" s="106">
        <f>E37+E49+E64</f>
        <v>266058</v>
      </c>
    </row>
    <row r="67" spans="2:6">
      <c r="B67" s="105" t="s">
        <v>158</v>
      </c>
      <c r="C67" s="18">
        <f>E69</f>
        <v>352603</v>
      </c>
      <c r="D67" s="23"/>
      <c r="E67" s="18">
        <v>86545</v>
      </c>
    </row>
    <row r="68" spans="2:6">
      <c r="B68" s="105" t="s">
        <v>181</v>
      </c>
      <c r="C68" s="18"/>
      <c r="D68" s="23"/>
      <c r="E68" s="18"/>
    </row>
    <row r="69" spans="2:6" ht="14.4" thickBot="1">
      <c r="B69" s="104" t="s">
        <v>157</v>
      </c>
      <c r="C69" s="102">
        <f>SUM(C66:C68)</f>
        <v>4259934.9700000007</v>
      </c>
      <c r="D69" s="103"/>
      <c r="E69" s="102">
        <f>SUM(E66:E68)</f>
        <v>352603</v>
      </c>
    </row>
    <row r="70" spans="2:6" ht="14.4" thickTop="1"/>
    <row r="72" spans="2:6">
      <c r="B72" s="25" t="s">
        <v>3</v>
      </c>
      <c r="C72" s="101">
        <f>C69-'[1]Pasqyra e Pozicioni Financiar'!C11</f>
        <v>4259934.9700000007</v>
      </c>
      <c r="D72" s="100"/>
      <c r="E72" s="100">
        <f>E69-'[1]Pasqyra e Pozicioni Financiar'!E11</f>
        <v>352603</v>
      </c>
      <c r="F72" s="25"/>
    </row>
    <row r="74" spans="2:6">
      <c r="C74" s="236">
        <f>C69-C72</f>
        <v>0</v>
      </c>
      <c r="D74" s="236"/>
      <c r="E74" s="236">
        <f>E69-E72</f>
        <v>0</v>
      </c>
    </row>
    <row r="76" spans="2:6">
      <c r="C76" s="233"/>
    </row>
  </sheetData>
  <mergeCells count="1">
    <mergeCell ref="B7:B8"/>
  </mergeCells>
  <pageMargins left="0" right="0" top="0" bottom="0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  <pageSetUpPr fitToPage="1"/>
  </sheetPr>
  <dimension ref="A1:L41"/>
  <sheetViews>
    <sheetView zoomScale="70" zoomScaleNormal="70" workbookViewId="0">
      <selection activeCell="L46" sqref="L46"/>
    </sheetView>
  </sheetViews>
  <sheetFormatPr defaultColWidth="9.109375" defaultRowHeight="13.8"/>
  <cols>
    <col min="1" max="1" width="54.109375" style="65" bestFit="1" customWidth="1"/>
    <col min="2" max="2" width="12.6640625" style="65" bestFit="1" customWidth="1"/>
    <col min="3" max="3" width="15.6640625" style="65" customWidth="1"/>
    <col min="4" max="5" width="10.44140625" style="65" bestFit="1" customWidth="1"/>
    <col min="6" max="6" width="13.6640625" style="65" bestFit="1" customWidth="1"/>
    <col min="7" max="7" width="13.44140625" style="65" bestFit="1" customWidth="1"/>
    <col min="8" max="9" width="15.6640625" style="65" customWidth="1"/>
    <col min="10" max="10" width="11.21875" style="65" bestFit="1" customWidth="1"/>
    <col min="11" max="11" width="12.6640625" style="65" bestFit="1" customWidth="1"/>
    <col min="12" max="16384" width="9.109375" style="65"/>
  </cols>
  <sheetData>
    <row r="1" spans="1:12">
      <c r="A1" s="30" t="s">
        <v>206</v>
      </c>
    </row>
    <row r="2" spans="1:12" ht="15.6">
      <c r="A2" s="253" t="s">
        <v>375</v>
      </c>
    </row>
    <row r="3" spans="1:12" ht="14.4">
      <c r="A3" s="31" t="s">
        <v>383</v>
      </c>
    </row>
    <row r="4" spans="1:12" ht="14.4">
      <c r="A4" s="31" t="s">
        <v>207</v>
      </c>
    </row>
    <row r="5" spans="1:12">
      <c r="A5" s="30" t="s">
        <v>60</v>
      </c>
    </row>
    <row r="6" spans="1:12" ht="14.4">
      <c r="A6" s="72"/>
    </row>
    <row r="7" spans="1:12" ht="69">
      <c r="B7" s="73" t="s">
        <v>136</v>
      </c>
      <c r="C7" s="73" t="s">
        <v>35</v>
      </c>
      <c r="D7" s="73" t="s">
        <v>371</v>
      </c>
      <c r="E7" s="73" t="s">
        <v>372</v>
      </c>
      <c r="F7" s="73" t="s">
        <v>108</v>
      </c>
      <c r="G7" s="73" t="s">
        <v>137</v>
      </c>
      <c r="H7" s="73" t="s">
        <v>138</v>
      </c>
      <c r="I7" s="73" t="s">
        <v>5</v>
      </c>
      <c r="J7" s="73" t="s">
        <v>61</v>
      </c>
      <c r="K7" s="73" t="s">
        <v>5</v>
      </c>
      <c r="L7" s="61"/>
    </row>
    <row r="8" spans="1:12">
      <c r="A8" s="74"/>
      <c r="B8" s="61"/>
      <c r="C8" s="75"/>
      <c r="D8" s="75"/>
      <c r="E8" s="76"/>
      <c r="F8" s="76"/>
      <c r="G8" s="76"/>
      <c r="H8" s="77"/>
      <c r="I8" s="77"/>
      <c r="J8" s="77"/>
      <c r="K8" s="75"/>
      <c r="L8" s="75"/>
    </row>
    <row r="9" spans="1:12">
      <c r="A9" s="78"/>
      <c r="B9" s="79"/>
      <c r="C9" s="79"/>
      <c r="D9" s="79"/>
      <c r="E9" s="80"/>
      <c r="F9" s="80"/>
      <c r="G9" s="80"/>
      <c r="H9" s="67"/>
      <c r="I9" s="67"/>
      <c r="J9" s="67"/>
      <c r="K9" s="67"/>
      <c r="L9" s="75"/>
    </row>
    <row r="10" spans="1:12" ht="14.4" thickBot="1">
      <c r="A10" s="81" t="s">
        <v>139</v>
      </c>
      <c r="B10" s="68">
        <v>100000</v>
      </c>
      <c r="C10" s="68"/>
      <c r="D10" s="68">
        <v>0</v>
      </c>
      <c r="E10" s="68">
        <v>0</v>
      </c>
      <c r="F10" s="68">
        <v>0</v>
      </c>
      <c r="G10" s="68"/>
      <c r="H10" s="68">
        <v>-72097</v>
      </c>
      <c r="I10" s="68">
        <f>SUM(B10:H10)</f>
        <v>27903</v>
      </c>
      <c r="J10" s="68"/>
      <c r="K10" s="68">
        <f>SUM(I10:J10)</f>
        <v>27903</v>
      </c>
      <c r="L10" s="75"/>
    </row>
    <row r="11" spans="1:12" ht="14.4" thickTop="1">
      <c r="A11" s="82" t="s">
        <v>140</v>
      </c>
      <c r="B11" s="79"/>
      <c r="C11" s="79"/>
      <c r="D11" s="79"/>
      <c r="E11" s="79"/>
      <c r="F11" s="79"/>
      <c r="G11" s="79"/>
      <c r="H11" s="67"/>
      <c r="I11" s="67">
        <f>SUM(B11:H11)</f>
        <v>0</v>
      </c>
      <c r="J11" s="83"/>
      <c r="K11" s="79">
        <f>SUM(I11:J11)</f>
        <v>0</v>
      </c>
      <c r="L11" s="75"/>
    </row>
    <row r="12" spans="1:12">
      <c r="A12" s="81" t="s">
        <v>141</v>
      </c>
      <c r="B12" s="84">
        <f>SUM(B10:B11)</f>
        <v>100000</v>
      </c>
      <c r="C12" s="84">
        <f t="shared" ref="C12:J12" si="0">SUM(C10:C11)</f>
        <v>0</v>
      </c>
      <c r="D12" s="84">
        <f t="shared" si="0"/>
        <v>0</v>
      </c>
      <c r="E12" s="84">
        <f t="shared" si="0"/>
        <v>0</v>
      </c>
      <c r="F12" s="84">
        <f t="shared" si="0"/>
        <v>0</v>
      </c>
      <c r="G12" s="84">
        <f t="shared" si="0"/>
        <v>0</v>
      </c>
      <c r="H12" s="84">
        <f t="shared" si="0"/>
        <v>-72097</v>
      </c>
      <c r="I12" s="84">
        <f>SUM(B12:H12)</f>
        <v>27903</v>
      </c>
      <c r="J12" s="84">
        <f t="shared" si="0"/>
        <v>0</v>
      </c>
      <c r="K12" s="84">
        <f>SUM(I12:J12)</f>
        <v>27903</v>
      </c>
      <c r="L12" s="75"/>
    </row>
    <row r="13" spans="1:12">
      <c r="A13" s="85" t="s">
        <v>142</v>
      </c>
      <c r="B13" s="79"/>
      <c r="C13" s="79"/>
      <c r="D13" s="79"/>
      <c r="E13" s="79"/>
      <c r="F13" s="79"/>
      <c r="G13" s="79"/>
      <c r="H13" s="66"/>
      <c r="I13" s="66">
        <f t="shared" ref="I13:I37" si="1">SUM(B13:H13)</f>
        <v>0</v>
      </c>
      <c r="J13" s="66"/>
      <c r="K13" s="79">
        <f t="shared" ref="K13:K37" si="2">SUM(I13:J13)</f>
        <v>0</v>
      </c>
      <c r="L13" s="75"/>
    </row>
    <row r="14" spans="1:12">
      <c r="A14" s="86" t="s">
        <v>138</v>
      </c>
      <c r="B14" s="67"/>
      <c r="C14" s="67"/>
      <c r="D14" s="67"/>
      <c r="E14" s="67"/>
      <c r="F14" s="67"/>
      <c r="G14" s="66"/>
      <c r="H14" s="98">
        <f>'2.1-Pasqyra e Perform. (natyra)'!D47</f>
        <v>-8540185</v>
      </c>
      <c r="I14" s="66">
        <f t="shared" si="1"/>
        <v>-8540185</v>
      </c>
      <c r="J14" s="98"/>
      <c r="K14" s="66">
        <f t="shared" si="2"/>
        <v>-8540185</v>
      </c>
      <c r="L14" s="75"/>
    </row>
    <row r="15" spans="1:12">
      <c r="A15" s="86" t="s">
        <v>143</v>
      </c>
      <c r="B15" s="67"/>
      <c r="C15" s="67"/>
      <c r="D15" s="67"/>
      <c r="E15" s="67"/>
      <c r="F15" s="67"/>
      <c r="G15" s="66"/>
      <c r="H15" s="98"/>
      <c r="I15" s="66">
        <f t="shared" si="1"/>
        <v>0</v>
      </c>
      <c r="J15" s="98"/>
      <c r="K15" s="66">
        <f t="shared" si="2"/>
        <v>0</v>
      </c>
      <c r="L15" s="75"/>
    </row>
    <row r="16" spans="1:12">
      <c r="A16" s="86" t="s">
        <v>144</v>
      </c>
      <c r="B16" s="67"/>
      <c r="C16" s="67"/>
      <c r="D16" s="67"/>
      <c r="E16" s="67"/>
      <c r="F16" s="67"/>
      <c r="G16" s="66"/>
      <c r="H16" s="66"/>
      <c r="I16" s="66">
        <f t="shared" si="1"/>
        <v>0</v>
      </c>
      <c r="J16" s="66"/>
      <c r="K16" s="66">
        <f t="shared" si="2"/>
        <v>0</v>
      </c>
      <c r="L16" s="75"/>
    </row>
    <row r="17" spans="1:12">
      <c r="A17" s="85" t="s">
        <v>145</v>
      </c>
      <c r="B17" s="87">
        <f>SUM(B13:B16)</f>
        <v>0</v>
      </c>
      <c r="C17" s="87">
        <f t="shared" ref="C17:J17" si="3">SUM(C13:C16)</f>
        <v>0</v>
      </c>
      <c r="D17" s="87">
        <f t="shared" si="3"/>
        <v>0</v>
      </c>
      <c r="E17" s="87">
        <f t="shared" si="3"/>
        <v>0</v>
      </c>
      <c r="F17" s="87">
        <f t="shared" si="3"/>
        <v>0</v>
      </c>
      <c r="G17" s="87">
        <f t="shared" si="3"/>
        <v>0</v>
      </c>
      <c r="H17" s="97">
        <f>SUM(H13:H16)</f>
        <v>-8540185</v>
      </c>
      <c r="I17" s="87">
        <f t="shared" si="1"/>
        <v>-8540185</v>
      </c>
      <c r="J17" s="97">
        <f t="shared" si="3"/>
        <v>0</v>
      </c>
      <c r="K17" s="87">
        <f t="shared" si="2"/>
        <v>-8540185</v>
      </c>
      <c r="L17" s="75"/>
    </row>
    <row r="18" spans="1:12" ht="27.6">
      <c r="A18" s="85" t="s">
        <v>373</v>
      </c>
      <c r="B18" s="67"/>
      <c r="C18" s="67"/>
      <c r="D18" s="67"/>
      <c r="E18" s="67"/>
      <c r="F18" s="67"/>
      <c r="G18" s="66"/>
      <c r="H18" s="66"/>
      <c r="I18" s="66">
        <f t="shared" si="1"/>
        <v>0</v>
      </c>
      <c r="J18" s="66"/>
      <c r="K18" s="66">
        <f t="shared" si="2"/>
        <v>0</v>
      </c>
      <c r="L18" s="75"/>
    </row>
    <row r="19" spans="1:12">
      <c r="A19" s="88" t="s">
        <v>146</v>
      </c>
      <c r="B19" s="67"/>
      <c r="C19" s="67"/>
      <c r="D19" s="67"/>
      <c r="E19" s="67"/>
      <c r="F19" s="67"/>
      <c r="G19" s="66"/>
      <c r="H19" s="66"/>
      <c r="I19" s="66">
        <f t="shared" si="1"/>
        <v>0</v>
      </c>
      <c r="J19" s="66"/>
      <c r="K19" s="66">
        <f t="shared" si="2"/>
        <v>0</v>
      </c>
      <c r="L19" s="75"/>
    </row>
    <row r="20" spans="1:12">
      <c r="A20" s="88" t="s">
        <v>147</v>
      </c>
      <c r="B20" s="67"/>
      <c r="C20" s="67"/>
      <c r="D20" s="67"/>
      <c r="E20" s="67"/>
      <c r="F20" s="67"/>
      <c r="G20" s="66"/>
      <c r="H20" s="66">
        <f>'3.1-CashFlow (indirekt)'!E61</f>
        <v>0</v>
      </c>
      <c r="I20" s="66">
        <f t="shared" si="1"/>
        <v>0</v>
      </c>
      <c r="J20" s="66"/>
      <c r="K20" s="66">
        <f t="shared" si="2"/>
        <v>0</v>
      </c>
      <c r="L20" s="75"/>
    </row>
    <row r="21" spans="1:12">
      <c r="A21" s="94" t="s">
        <v>148</v>
      </c>
      <c r="B21" s="67"/>
      <c r="C21" s="67"/>
      <c r="D21" s="67"/>
      <c r="E21" s="89"/>
      <c r="F21" s="89"/>
      <c r="G21" s="66"/>
      <c r="H21" s="66"/>
      <c r="I21" s="66">
        <f t="shared" si="1"/>
        <v>0</v>
      </c>
      <c r="J21" s="66"/>
      <c r="K21" s="66">
        <f t="shared" si="2"/>
        <v>0</v>
      </c>
      <c r="L21" s="75"/>
    </row>
    <row r="22" spans="1:12">
      <c r="A22" s="85" t="s">
        <v>149</v>
      </c>
      <c r="B22" s="84">
        <f>SUM(B19:B21)</f>
        <v>0</v>
      </c>
      <c r="C22" s="84">
        <f t="shared" ref="C22:J22" si="4">SUM(C19:C21)</f>
        <v>0</v>
      </c>
      <c r="D22" s="84">
        <f t="shared" si="4"/>
        <v>0</v>
      </c>
      <c r="E22" s="84">
        <f t="shared" si="4"/>
        <v>0</v>
      </c>
      <c r="F22" s="84">
        <f t="shared" si="4"/>
        <v>0</v>
      </c>
      <c r="G22" s="84">
        <f t="shared" si="4"/>
        <v>0</v>
      </c>
      <c r="H22" s="84">
        <f t="shared" si="4"/>
        <v>0</v>
      </c>
      <c r="I22" s="87">
        <f t="shared" si="1"/>
        <v>0</v>
      </c>
      <c r="J22" s="84">
        <f t="shared" si="4"/>
        <v>0</v>
      </c>
      <c r="K22" s="84">
        <f t="shared" si="2"/>
        <v>0</v>
      </c>
      <c r="L22" s="75"/>
    </row>
    <row r="23" spans="1:12">
      <c r="A23" s="85"/>
      <c r="B23" s="79"/>
      <c r="C23" s="80"/>
      <c r="D23" s="79"/>
      <c r="E23" s="80"/>
      <c r="F23" s="80"/>
      <c r="G23" s="80"/>
      <c r="H23" s="66"/>
      <c r="I23" s="66"/>
      <c r="J23" s="66"/>
      <c r="K23" s="80"/>
      <c r="L23" s="75"/>
    </row>
    <row r="24" spans="1:12" ht="14.4" thickBot="1">
      <c r="A24" s="85" t="s">
        <v>150</v>
      </c>
      <c r="B24" s="90">
        <f>B12+B17+B22</f>
        <v>100000</v>
      </c>
      <c r="C24" s="90">
        <f t="shared" ref="C24:J24" si="5">C12+C17+C22</f>
        <v>0</v>
      </c>
      <c r="D24" s="90">
        <f t="shared" si="5"/>
        <v>0</v>
      </c>
      <c r="E24" s="90">
        <f t="shared" si="5"/>
        <v>0</v>
      </c>
      <c r="F24" s="90">
        <f t="shared" si="5"/>
        <v>0</v>
      </c>
      <c r="G24" s="90">
        <f t="shared" si="5"/>
        <v>0</v>
      </c>
      <c r="H24" s="90">
        <f t="shared" si="5"/>
        <v>-8612282</v>
      </c>
      <c r="I24" s="90">
        <f t="shared" si="1"/>
        <v>-8512282</v>
      </c>
      <c r="J24" s="90">
        <f t="shared" si="5"/>
        <v>0</v>
      </c>
      <c r="K24" s="90">
        <f t="shared" si="2"/>
        <v>-8512282</v>
      </c>
      <c r="L24" s="75"/>
    </row>
    <row r="25" spans="1:12" ht="14.4" thickTop="1">
      <c r="A25" s="91"/>
      <c r="B25" s="79"/>
      <c r="C25" s="79"/>
      <c r="D25" s="79"/>
      <c r="E25" s="79"/>
      <c r="F25" s="79"/>
      <c r="G25" s="79"/>
      <c r="H25" s="66"/>
      <c r="I25" s="66">
        <f t="shared" si="1"/>
        <v>0</v>
      </c>
      <c r="J25" s="66"/>
      <c r="K25" s="79">
        <f t="shared" si="2"/>
        <v>0</v>
      </c>
      <c r="L25" s="75"/>
    </row>
    <row r="26" spans="1:12">
      <c r="A26" s="85" t="s">
        <v>142</v>
      </c>
      <c r="B26" s="67"/>
      <c r="C26" s="67"/>
      <c r="D26" s="67"/>
      <c r="E26" s="67"/>
      <c r="F26" s="67"/>
      <c r="G26" s="66"/>
      <c r="H26" s="66"/>
      <c r="I26" s="66">
        <f t="shared" si="1"/>
        <v>0</v>
      </c>
      <c r="J26" s="66"/>
      <c r="K26" s="66">
        <f t="shared" si="2"/>
        <v>0</v>
      </c>
      <c r="L26" s="75"/>
    </row>
    <row r="27" spans="1:12">
      <c r="A27" s="86" t="s">
        <v>138</v>
      </c>
      <c r="B27" s="67"/>
      <c r="C27" s="67"/>
      <c r="D27" s="67"/>
      <c r="E27" s="67"/>
      <c r="F27" s="67"/>
      <c r="G27" s="66"/>
      <c r="H27" s="98">
        <f>'1-Pasqyra e Pozicioni Financiar'!B106</f>
        <v>-16194457.399999999</v>
      </c>
      <c r="I27" s="66">
        <f t="shared" si="1"/>
        <v>-16194457.399999999</v>
      </c>
      <c r="J27" s="98"/>
      <c r="K27" s="66">
        <f t="shared" si="2"/>
        <v>-16194457.399999999</v>
      </c>
      <c r="L27" s="75"/>
    </row>
    <row r="28" spans="1:12">
      <c r="A28" s="86" t="s">
        <v>143</v>
      </c>
      <c r="B28" s="67"/>
      <c r="C28" s="67"/>
      <c r="D28" s="67"/>
      <c r="E28" s="67"/>
      <c r="F28" s="67"/>
      <c r="G28" s="66"/>
      <c r="H28" s="98"/>
      <c r="I28" s="66">
        <f t="shared" si="1"/>
        <v>0</v>
      </c>
      <c r="J28" s="98"/>
      <c r="K28" s="66">
        <f t="shared" si="2"/>
        <v>0</v>
      </c>
      <c r="L28" s="75"/>
    </row>
    <row r="29" spans="1:12">
      <c r="A29" s="86" t="s">
        <v>144</v>
      </c>
      <c r="B29" s="67"/>
      <c r="C29" s="67"/>
      <c r="D29" s="67"/>
      <c r="E29" s="67"/>
      <c r="F29" s="67"/>
      <c r="G29" s="66"/>
      <c r="H29" s="66"/>
      <c r="I29" s="66">
        <f t="shared" si="1"/>
        <v>0</v>
      </c>
      <c r="J29" s="66"/>
      <c r="K29" s="66">
        <f t="shared" si="2"/>
        <v>0</v>
      </c>
      <c r="L29" s="75"/>
    </row>
    <row r="30" spans="1:12">
      <c r="A30" s="85" t="s">
        <v>145</v>
      </c>
      <c r="B30" s="87">
        <f>SUM(B27:B29)</f>
        <v>0</v>
      </c>
      <c r="C30" s="87">
        <f t="shared" ref="C30:J30" si="6">SUM(C27:C29)</f>
        <v>0</v>
      </c>
      <c r="D30" s="87">
        <f t="shared" si="6"/>
        <v>0</v>
      </c>
      <c r="E30" s="87">
        <f t="shared" si="6"/>
        <v>0</v>
      </c>
      <c r="F30" s="87">
        <f t="shared" si="6"/>
        <v>0</v>
      </c>
      <c r="G30" s="87">
        <f t="shared" si="6"/>
        <v>0</v>
      </c>
      <c r="H30" s="97">
        <f t="shared" si="6"/>
        <v>-16194457.399999999</v>
      </c>
      <c r="I30" s="87">
        <f t="shared" si="1"/>
        <v>-16194457.399999999</v>
      </c>
      <c r="J30" s="97">
        <f t="shared" si="6"/>
        <v>0</v>
      </c>
      <c r="K30" s="87">
        <f t="shared" si="2"/>
        <v>-16194457.399999999</v>
      </c>
      <c r="L30" s="75"/>
    </row>
    <row r="31" spans="1:12" ht="27.6">
      <c r="A31" s="85" t="s">
        <v>373</v>
      </c>
      <c r="B31" s="67"/>
      <c r="C31" s="67"/>
      <c r="D31" s="67"/>
      <c r="E31" s="67"/>
      <c r="F31" s="67"/>
      <c r="G31" s="66"/>
      <c r="H31" s="66"/>
      <c r="I31" s="66">
        <f t="shared" si="1"/>
        <v>0</v>
      </c>
      <c r="J31" s="66"/>
      <c r="K31" s="66">
        <f t="shared" si="2"/>
        <v>0</v>
      </c>
      <c r="L31" s="75"/>
    </row>
    <row r="32" spans="1:12">
      <c r="A32" s="88" t="s">
        <v>146</v>
      </c>
      <c r="B32" s="67"/>
      <c r="C32" s="67"/>
      <c r="D32" s="67"/>
      <c r="E32" s="67"/>
      <c r="F32" s="67"/>
      <c r="G32" s="66"/>
      <c r="H32" s="66"/>
      <c r="I32" s="66">
        <f t="shared" si="1"/>
        <v>0</v>
      </c>
      <c r="J32" s="66"/>
      <c r="K32" s="66">
        <f t="shared" si="2"/>
        <v>0</v>
      </c>
      <c r="L32" s="75"/>
    </row>
    <row r="33" spans="1:12">
      <c r="A33" s="88" t="s">
        <v>147</v>
      </c>
      <c r="B33" s="67"/>
      <c r="C33" s="67"/>
      <c r="D33" s="67"/>
      <c r="E33" s="67"/>
      <c r="F33" s="67"/>
      <c r="G33" s="66"/>
      <c r="H33" s="66"/>
      <c r="I33" s="66">
        <f t="shared" si="1"/>
        <v>0</v>
      </c>
      <c r="J33" s="66"/>
      <c r="K33" s="66">
        <f t="shared" si="2"/>
        <v>0</v>
      </c>
      <c r="L33" s="75"/>
    </row>
    <row r="34" spans="1:12">
      <c r="A34" s="94" t="s">
        <v>148</v>
      </c>
      <c r="B34" s="67"/>
      <c r="C34" s="67"/>
      <c r="D34" s="67"/>
      <c r="E34" s="89"/>
      <c r="F34" s="89"/>
      <c r="G34" s="66"/>
      <c r="H34" s="66"/>
      <c r="I34" s="66">
        <f t="shared" si="1"/>
        <v>0</v>
      </c>
      <c r="J34" s="66"/>
      <c r="K34" s="66">
        <f t="shared" si="2"/>
        <v>0</v>
      </c>
      <c r="L34" s="75"/>
    </row>
    <row r="35" spans="1:12">
      <c r="A35" s="85" t="s">
        <v>149</v>
      </c>
      <c r="B35" s="87">
        <f>SUM(B32:B34)</f>
        <v>0</v>
      </c>
      <c r="C35" s="87">
        <f t="shared" ref="C35:J35" si="7">SUM(C32:C34)</f>
        <v>0</v>
      </c>
      <c r="D35" s="87">
        <f t="shared" si="7"/>
        <v>0</v>
      </c>
      <c r="E35" s="87">
        <f t="shared" si="7"/>
        <v>0</v>
      </c>
      <c r="F35" s="87">
        <f t="shared" si="7"/>
        <v>0</v>
      </c>
      <c r="G35" s="87">
        <f t="shared" si="7"/>
        <v>0</v>
      </c>
      <c r="H35" s="87">
        <f t="shared" si="7"/>
        <v>0</v>
      </c>
      <c r="I35" s="87">
        <f t="shared" si="1"/>
        <v>0</v>
      </c>
      <c r="J35" s="87">
        <f t="shared" si="7"/>
        <v>0</v>
      </c>
      <c r="K35" s="87">
        <f t="shared" si="2"/>
        <v>0</v>
      </c>
      <c r="L35" s="75"/>
    </row>
    <row r="36" spans="1:12">
      <c r="A36" s="85"/>
      <c r="B36" s="67"/>
      <c r="C36" s="67"/>
      <c r="D36" s="67"/>
      <c r="E36" s="67"/>
      <c r="F36" s="67"/>
      <c r="G36" s="66"/>
      <c r="H36" s="66"/>
      <c r="I36" s="66"/>
      <c r="J36" s="66"/>
      <c r="K36" s="66"/>
      <c r="L36" s="75"/>
    </row>
    <row r="37" spans="1:12" ht="14.4" thickBot="1">
      <c r="A37" s="85" t="s">
        <v>151</v>
      </c>
      <c r="B37" s="90">
        <f>B24+B30+B35</f>
        <v>100000</v>
      </c>
      <c r="C37" s="90">
        <f t="shared" ref="C37:J37" si="8">C24+C30+C35</f>
        <v>0</v>
      </c>
      <c r="D37" s="90">
        <f t="shared" si="8"/>
        <v>0</v>
      </c>
      <c r="E37" s="90">
        <f t="shared" si="8"/>
        <v>0</v>
      </c>
      <c r="F37" s="90">
        <f t="shared" si="8"/>
        <v>0</v>
      </c>
      <c r="G37" s="90">
        <f t="shared" si="8"/>
        <v>0</v>
      </c>
      <c r="H37" s="90">
        <f t="shared" si="8"/>
        <v>-24806739.399999999</v>
      </c>
      <c r="I37" s="90">
        <f t="shared" si="1"/>
        <v>-24706739.399999999</v>
      </c>
      <c r="J37" s="90">
        <f t="shared" si="8"/>
        <v>0</v>
      </c>
      <c r="K37" s="90">
        <f t="shared" si="2"/>
        <v>-24706739.399999999</v>
      </c>
      <c r="L37" s="75"/>
    </row>
    <row r="38" spans="1:12" ht="14.4" thickTop="1">
      <c r="B38" s="92"/>
      <c r="C38" s="92"/>
      <c r="D38" s="92"/>
      <c r="E38" s="92"/>
      <c r="F38" s="92"/>
      <c r="G38" s="93"/>
      <c r="H38" s="93"/>
      <c r="I38" s="93"/>
      <c r="J38" s="93"/>
      <c r="K38" s="93"/>
      <c r="L38" s="75"/>
    </row>
    <row r="39" spans="1:12">
      <c r="B39" s="75"/>
      <c r="C39" s="75"/>
      <c r="D39" s="75"/>
      <c r="E39" s="75"/>
      <c r="F39" s="75"/>
      <c r="L39" s="75"/>
    </row>
    <row r="40" spans="1:12">
      <c r="B40" s="75"/>
      <c r="C40" s="75"/>
      <c r="D40" s="75"/>
      <c r="E40" s="75"/>
      <c r="F40" s="75"/>
      <c r="L40" s="75"/>
    </row>
    <row r="41" spans="1:12">
      <c r="B41" s="75"/>
      <c r="C41" s="75"/>
      <c r="D41" s="75"/>
      <c r="E41" s="75"/>
      <c r="F41" s="75"/>
    </row>
  </sheetData>
  <pageMargins left="0" right="0" top="0" bottom="0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51DF-AB18-4799-9149-B32873018119}">
  <dimension ref="A1:P239"/>
  <sheetViews>
    <sheetView tabSelected="1" topLeftCell="A124" workbookViewId="0">
      <selection activeCell="R222" sqref="R222"/>
    </sheetView>
  </sheetViews>
  <sheetFormatPr defaultColWidth="9.109375" defaultRowHeight="13.2"/>
  <cols>
    <col min="1" max="1" width="1.44140625" style="133" customWidth="1"/>
    <col min="2" max="2" width="2.44140625" style="133" customWidth="1"/>
    <col min="3" max="3" width="3.88671875" style="144" customWidth="1"/>
    <col min="4" max="4" width="2" style="133" customWidth="1"/>
    <col min="5" max="5" width="3.44140625" style="133" customWidth="1"/>
    <col min="6" max="6" width="13.77734375" style="133" customWidth="1"/>
    <col min="7" max="7" width="8.77734375" style="133" customWidth="1"/>
    <col min="8" max="8" width="9.88671875" style="133" customWidth="1"/>
    <col min="9" max="9" width="9.21875" style="133" bestFit="1" customWidth="1"/>
    <col min="10" max="10" width="10.44140625" style="133" bestFit="1" customWidth="1"/>
    <col min="11" max="11" width="12.33203125" style="133" bestFit="1" customWidth="1"/>
    <col min="12" max="12" width="11.44140625" style="134" bestFit="1" customWidth="1"/>
    <col min="13" max="13" width="12.21875" style="134" bestFit="1" customWidth="1"/>
    <col min="14" max="14" width="1.5546875" style="112" customWidth="1"/>
    <col min="15" max="15" width="1" style="112" customWidth="1"/>
    <col min="16" max="16384" width="9.109375" style="112"/>
  </cols>
  <sheetData>
    <row r="1" spans="1:14">
      <c r="A1" s="112"/>
      <c r="B1" s="112"/>
      <c r="C1" s="112"/>
      <c r="D1" s="112"/>
      <c r="E1" s="112"/>
      <c r="F1" s="113"/>
      <c r="G1" s="113"/>
      <c r="H1" s="113"/>
      <c r="I1" s="113"/>
      <c r="J1" s="113"/>
      <c r="K1" s="113"/>
      <c r="L1" s="114"/>
      <c r="M1" s="114"/>
      <c r="N1" s="115"/>
    </row>
    <row r="2" spans="1:14">
      <c r="A2" s="112"/>
      <c r="B2" s="116"/>
      <c r="C2" s="117"/>
      <c r="D2" s="117"/>
      <c r="E2" s="117"/>
      <c r="F2" s="118"/>
      <c r="G2" s="118"/>
      <c r="H2" s="118"/>
      <c r="I2" s="118"/>
      <c r="J2" s="118"/>
      <c r="K2" s="118"/>
      <c r="L2" s="119"/>
      <c r="M2" s="119"/>
      <c r="N2" s="120"/>
    </row>
    <row r="3" spans="1:14" ht="17.399999999999999">
      <c r="A3" s="121"/>
      <c r="B3" s="305" t="s">
        <v>208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7"/>
    </row>
    <row r="4" spans="1:14" ht="17.399999999999999">
      <c r="A4" s="121"/>
      <c r="B4" s="244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6"/>
    </row>
    <row r="5" spans="1:14">
      <c r="A5" s="122"/>
      <c r="B5" s="123"/>
      <c r="C5" s="124"/>
      <c r="D5" s="125" t="s">
        <v>209</v>
      </c>
      <c r="E5" s="126"/>
      <c r="F5" s="127"/>
      <c r="G5" s="127"/>
      <c r="H5" s="127"/>
      <c r="I5" s="127"/>
      <c r="J5" s="127"/>
      <c r="K5" s="127"/>
      <c r="L5" s="128"/>
      <c r="M5" s="129"/>
      <c r="N5" s="130"/>
    </row>
    <row r="6" spans="1:14" ht="5.25" customHeight="1">
      <c r="A6" s="122"/>
      <c r="B6" s="123"/>
      <c r="C6" s="131"/>
      <c r="D6" s="132"/>
      <c r="E6" s="122"/>
      <c r="M6" s="135"/>
      <c r="N6" s="130"/>
    </row>
    <row r="7" spans="1:14">
      <c r="A7" s="122"/>
      <c r="B7" s="123"/>
      <c r="C7" s="136"/>
      <c r="D7" s="137" t="s">
        <v>210</v>
      </c>
      <c r="E7" s="122"/>
      <c r="M7" s="135"/>
      <c r="N7" s="130"/>
    </row>
    <row r="8" spans="1:14">
      <c r="A8" s="122"/>
      <c r="B8" s="123"/>
      <c r="C8" s="136"/>
      <c r="D8" s="137" t="s">
        <v>211</v>
      </c>
      <c r="E8" s="122"/>
      <c r="M8" s="135"/>
      <c r="N8" s="130"/>
    </row>
    <row r="9" spans="1:14">
      <c r="A9" s="122"/>
      <c r="B9" s="123"/>
      <c r="C9" s="136" t="s">
        <v>212</v>
      </c>
      <c r="D9" s="122"/>
      <c r="E9" s="122"/>
      <c r="M9" s="135"/>
      <c r="N9" s="130"/>
    </row>
    <row r="10" spans="1:14">
      <c r="A10" s="122"/>
      <c r="B10" s="123"/>
      <c r="C10" s="136"/>
      <c r="D10" s="122" t="s">
        <v>213</v>
      </c>
      <c r="E10" s="122"/>
      <c r="M10" s="135"/>
      <c r="N10" s="130"/>
    </row>
    <row r="11" spans="1:14">
      <c r="A11" s="122"/>
      <c r="B11" s="123"/>
      <c r="C11" s="136"/>
      <c r="D11" s="122" t="s">
        <v>214</v>
      </c>
      <c r="E11" s="122"/>
      <c r="M11" s="135"/>
      <c r="N11" s="130"/>
    </row>
    <row r="12" spans="1:14">
      <c r="A12" s="122"/>
      <c r="B12" s="123"/>
      <c r="C12" s="138"/>
      <c r="D12" s="139" t="s">
        <v>215</v>
      </c>
      <c r="E12" s="139"/>
      <c r="F12" s="140"/>
      <c r="G12" s="140"/>
      <c r="H12" s="140"/>
      <c r="I12" s="140"/>
      <c r="J12" s="140"/>
      <c r="K12" s="140"/>
      <c r="L12" s="141"/>
      <c r="M12" s="142"/>
      <c r="N12" s="130"/>
    </row>
    <row r="13" spans="1:14">
      <c r="A13" s="112"/>
      <c r="B13" s="143"/>
      <c r="C13" s="112"/>
      <c r="D13" s="112"/>
      <c r="E13" s="112"/>
      <c r="N13" s="130"/>
    </row>
    <row r="14" spans="1:14" ht="15.6">
      <c r="A14" s="112"/>
      <c r="B14" s="143"/>
      <c r="D14" s="240" t="s">
        <v>216</v>
      </c>
      <c r="E14" s="112"/>
      <c r="F14" s="145" t="s">
        <v>217</v>
      </c>
      <c r="N14" s="130"/>
    </row>
    <row r="15" spans="1:14">
      <c r="A15" s="112"/>
      <c r="B15" s="143"/>
      <c r="C15" s="146"/>
      <c r="E15" s="112"/>
      <c r="N15" s="130"/>
    </row>
    <row r="16" spans="1:14">
      <c r="A16" s="112"/>
      <c r="B16" s="143"/>
      <c r="C16" s="147">
        <v>1</v>
      </c>
      <c r="D16" s="133" t="s">
        <v>218</v>
      </c>
      <c r="E16" s="112"/>
      <c r="N16" s="130"/>
    </row>
    <row r="17" spans="1:14">
      <c r="A17" s="112"/>
      <c r="B17" s="143"/>
      <c r="C17" s="147">
        <v>2</v>
      </c>
      <c r="D17" s="133" t="s">
        <v>219</v>
      </c>
      <c r="E17" s="112"/>
      <c r="N17" s="130"/>
    </row>
    <row r="18" spans="1:14">
      <c r="A18" s="112"/>
      <c r="B18" s="143"/>
      <c r="C18" s="133">
        <v>3</v>
      </c>
      <c r="D18" s="133" t="s">
        <v>220</v>
      </c>
      <c r="E18" s="112"/>
      <c r="N18" s="130"/>
    </row>
    <row r="19" spans="1:14">
      <c r="B19" s="148"/>
      <c r="C19" s="133">
        <v>4</v>
      </c>
      <c r="D19" s="133" t="s">
        <v>221</v>
      </c>
      <c r="N19" s="130"/>
    </row>
    <row r="20" spans="1:14">
      <c r="B20" s="148"/>
      <c r="C20" s="133"/>
      <c r="D20" s="133" t="s">
        <v>222</v>
      </c>
      <c r="N20" s="130"/>
    </row>
    <row r="21" spans="1:14">
      <c r="B21" s="148"/>
      <c r="C21" s="133" t="s">
        <v>223</v>
      </c>
      <c r="N21" s="130"/>
    </row>
    <row r="22" spans="1:14">
      <c r="B22" s="148"/>
      <c r="C22" s="133"/>
      <c r="D22" s="133" t="s">
        <v>224</v>
      </c>
      <c r="N22" s="130"/>
    </row>
    <row r="23" spans="1:14">
      <c r="B23" s="148"/>
      <c r="C23" s="133" t="s">
        <v>225</v>
      </c>
      <c r="N23" s="130"/>
    </row>
    <row r="24" spans="1:14">
      <c r="B24" s="148"/>
      <c r="C24" s="133"/>
      <c r="D24" s="133" t="s">
        <v>226</v>
      </c>
      <c r="N24" s="130"/>
    </row>
    <row r="25" spans="1:14">
      <c r="B25" s="148"/>
      <c r="C25" s="133" t="s">
        <v>227</v>
      </c>
      <c r="N25" s="130"/>
    </row>
    <row r="26" spans="1:14">
      <c r="B26" s="148"/>
      <c r="C26" s="133"/>
      <c r="D26" s="133" t="s">
        <v>228</v>
      </c>
      <c r="N26" s="130"/>
    </row>
    <row r="27" spans="1:14">
      <c r="B27" s="148"/>
      <c r="C27" s="133" t="s">
        <v>229</v>
      </c>
      <c r="N27" s="130"/>
    </row>
    <row r="28" spans="1:14">
      <c r="B28" s="148"/>
      <c r="C28" s="133" t="s">
        <v>230</v>
      </c>
      <c r="N28" s="130"/>
    </row>
    <row r="29" spans="1:14">
      <c r="B29" s="148"/>
      <c r="C29" s="133"/>
      <c r="D29" s="133" t="s">
        <v>231</v>
      </c>
      <c r="N29" s="130"/>
    </row>
    <row r="30" spans="1:14">
      <c r="B30" s="148"/>
      <c r="C30" s="133" t="s">
        <v>232</v>
      </c>
      <c r="N30" s="130"/>
    </row>
    <row r="31" spans="1:14">
      <c r="B31" s="148"/>
      <c r="C31" s="133"/>
      <c r="D31" s="133" t="s">
        <v>233</v>
      </c>
      <c r="N31" s="130"/>
    </row>
    <row r="32" spans="1:14">
      <c r="B32" s="148"/>
      <c r="C32" s="133" t="s">
        <v>234</v>
      </c>
      <c r="N32" s="130"/>
    </row>
    <row r="33" spans="2:14">
      <c r="B33" s="148"/>
      <c r="C33" s="133" t="s">
        <v>235</v>
      </c>
      <c r="D33" s="133" t="s">
        <v>236</v>
      </c>
      <c r="N33" s="130"/>
    </row>
    <row r="34" spans="2:14">
      <c r="B34" s="148"/>
      <c r="C34" s="133"/>
      <c r="D34" s="133" t="s">
        <v>237</v>
      </c>
      <c r="N34" s="130"/>
    </row>
    <row r="35" spans="2:14">
      <c r="B35" s="148"/>
      <c r="C35" s="133"/>
      <c r="D35" s="133" t="s">
        <v>238</v>
      </c>
      <c r="N35" s="130"/>
    </row>
    <row r="36" spans="2:14">
      <c r="B36" s="148"/>
      <c r="C36" s="133"/>
      <c r="D36" s="133" t="s">
        <v>239</v>
      </c>
      <c r="N36" s="130"/>
    </row>
    <row r="37" spans="2:14">
      <c r="B37" s="148"/>
      <c r="C37" s="133"/>
      <c r="D37" s="133" t="s">
        <v>240</v>
      </c>
      <c r="N37" s="130"/>
    </row>
    <row r="38" spans="2:14">
      <c r="B38" s="148"/>
      <c r="C38" s="133"/>
      <c r="D38" s="133" t="s">
        <v>241</v>
      </c>
      <c r="N38" s="130"/>
    </row>
    <row r="39" spans="2:14">
      <c r="B39" s="148"/>
      <c r="C39" s="133"/>
      <c r="D39" s="133" t="s">
        <v>242</v>
      </c>
      <c r="N39" s="130"/>
    </row>
    <row r="40" spans="2:14">
      <c r="B40" s="148"/>
      <c r="C40" s="133"/>
      <c r="N40" s="130"/>
    </row>
    <row r="41" spans="2:14" ht="15.6">
      <c r="B41" s="148"/>
      <c r="D41" s="240" t="s">
        <v>243</v>
      </c>
      <c r="F41" s="145" t="s">
        <v>244</v>
      </c>
      <c r="N41" s="130"/>
    </row>
    <row r="42" spans="2:14">
      <c r="B42" s="148"/>
      <c r="C42" s="133"/>
      <c r="N42" s="130"/>
    </row>
    <row r="43" spans="2:14">
      <c r="B43" s="148"/>
      <c r="C43" s="133"/>
      <c r="D43" s="133" t="s">
        <v>245</v>
      </c>
      <c r="N43" s="130"/>
    </row>
    <row r="44" spans="2:14">
      <c r="B44" s="148"/>
      <c r="C44" s="133" t="s">
        <v>246</v>
      </c>
      <c r="N44" s="130"/>
    </row>
    <row r="45" spans="2:14">
      <c r="B45" s="148"/>
      <c r="C45" s="133"/>
      <c r="D45" s="133" t="s">
        <v>247</v>
      </c>
      <c r="N45" s="130"/>
    </row>
    <row r="46" spans="2:14">
      <c r="B46" s="148"/>
      <c r="C46" s="133" t="s">
        <v>248</v>
      </c>
      <c r="N46" s="130"/>
    </row>
    <row r="47" spans="2:14">
      <c r="B47" s="148"/>
      <c r="C47" s="133"/>
      <c r="D47" s="133" t="s">
        <v>249</v>
      </c>
      <c r="N47" s="130"/>
    </row>
    <row r="48" spans="2:14">
      <c r="B48" s="148"/>
      <c r="C48" s="133" t="s">
        <v>250</v>
      </c>
      <c r="N48" s="130"/>
    </row>
    <row r="49" spans="1:14">
      <c r="B49" s="148"/>
      <c r="C49" s="133"/>
      <c r="D49" s="133" t="s">
        <v>251</v>
      </c>
      <c r="N49" s="130"/>
    </row>
    <row r="50" spans="1:14">
      <c r="B50" s="148"/>
      <c r="C50" s="133" t="s">
        <v>252</v>
      </c>
      <c r="E50" s="149"/>
      <c r="N50" s="130"/>
    </row>
    <row r="51" spans="1:14">
      <c r="B51" s="148"/>
      <c r="C51" s="133"/>
      <c r="D51" s="133" t="s">
        <v>253</v>
      </c>
      <c r="E51" s="149"/>
      <c r="N51" s="130"/>
    </row>
    <row r="52" spans="1:14">
      <c r="B52" s="148"/>
      <c r="C52" s="133" t="s">
        <v>254</v>
      </c>
      <c r="E52" s="149"/>
      <c r="N52" s="130"/>
    </row>
    <row r="53" spans="1:14">
      <c r="B53" s="148"/>
      <c r="C53" s="133" t="s">
        <v>255</v>
      </c>
      <c r="E53" s="149"/>
      <c r="N53" s="130"/>
    </row>
    <row r="54" spans="1:14">
      <c r="B54" s="148"/>
      <c r="C54" s="133"/>
      <c r="D54" s="133" t="s">
        <v>256</v>
      </c>
      <c r="E54" s="149"/>
      <c r="N54" s="130"/>
    </row>
    <row r="55" spans="1:14">
      <c r="B55" s="148"/>
      <c r="C55" s="133"/>
      <c r="D55" s="133" t="s">
        <v>257</v>
      </c>
      <c r="E55" s="149"/>
      <c r="N55" s="130"/>
    </row>
    <row r="56" spans="1:14">
      <c r="B56" s="148"/>
      <c r="C56" s="133"/>
      <c r="D56" s="133" t="s">
        <v>258</v>
      </c>
      <c r="E56" s="149"/>
      <c r="N56" s="130"/>
    </row>
    <row r="57" spans="1:14">
      <c r="A57" s="112"/>
      <c r="B57" s="143"/>
      <c r="C57" s="133"/>
      <c r="D57" s="133" t="s">
        <v>259</v>
      </c>
      <c r="E57" s="130"/>
      <c r="N57" s="130"/>
    </row>
    <row r="58" spans="1:14">
      <c r="A58" s="112"/>
      <c r="B58" s="143"/>
      <c r="C58" s="133" t="s">
        <v>260</v>
      </c>
      <c r="E58" s="130"/>
      <c r="N58" s="130"/>
    </row>
    <row r="59" spans="1:14" ht="17.399999999999999">
      <c r="B59" s="244"/>
      <c r="C59" s="150" t="s">
        <v>261</v>
      </c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6"/>
    </row>
    <row r="60" spans="1:14" ht="17.399999999999999">
      <c r="B60" s="244"/>
      <c r="C60" s="254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6"/>
    </row>
    <row r="61" spans="1:14" ht="17.399999999999999">
      <c r="B61" s="244"/>
      <c r="C61" s="254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6"/>
    </row>
    <row r="62" spans="1:14" ht="15.6">
      <c r="B62" s="148"/>
      <c r="C62" s="150"/>
      <c r="D62" s="308" t="s">
        <v>262</v>
      </c>
      <c r="E62" s="308"/>
      <c r="F62" s="151" t="s">
        <v>263</v>
      </c>
      <c r="L62" s="133"/>
      <c r="M62" s="133"/>
      <c r="N62" s="149"/>
    </row>
    <row r="63" spans="1:14">
      <c r="B63" s="148"/>
      <c r="C63" s="150"/>
      <c r="E63" s="144"/>
      <c r="L63" s="133"/>
      <c r="M63" s="133"/>
      <c r="N63" s="149"/>
    </row>
    <row r="64" spans="1:14">
      <c r="B64" s="148"/>
      <c r="C64" s="150"/>
      <c r="E64" s="144"/>
      <c r="L64" s="133"/>
      <c r="M64" s="133"/>
      <c r="N64" s="149"/>
    </row>
    <row r="65" spans="2:14">
      <c r="B65" s="148"/>
      <c r="C65" s="150"/>
      <c r="E65" s="152" t="s">
        <v>264</v>
      </c>
      <c r="F65" s="153" t="s">
        <v>265</v>
      </c>
      <c r="G65" s="153"/>
      <c r="H65" s="153"/>
      <c r="L65" s="133"/>
      <c r="M65" s="133"/>
      <c r="N65" s="149"/>
    </row>
    <row r="66" spans="2:14">
      <c r="B66" s="148"/>
      <c r="C66" s="150"/>
      <c r="E66" s="154">
        <v>1</v>
      </c>
      <c r="F66" s="155" t="s">
        <v>266</v>
      </c>
      <c r="G66" s="156"/>
      <c r="L66" s="133"/>
      <c r="M66" s="133"/>
      <c r="N66" s="149"/>
    </row>
    <row r="67" spans="2:14">
      <c r="B67" s="148"/>
      <c r="C67" s="150">
        <v>1.1000000000000001</v>
      </c>
      <c r="E67" s="144"/>
      <c r="F67" s="157" t="s">
        <v>267</v>
      </c>
      <c r="L67" s="133"/>
      <c r="M67" s="133"/>
      <c r="N67" s="149"/>
    </row>
    <row r="68" spans="2:14">
      <c r="B68" s="148"/>
      <c r="C68" s="150"/>
      <c r="E68" s="288" t="s">
        <v>268</v>
      </c>
      <c r="F68" s="288" t="s">
        <v>269</v>
      </c>
      <c r="G68" s="288"/>
      <c r="H68" s="288" t="s">
        <v>270</v>
      </c>
      <c r="I68" s="288" t="s">
        <v>271</v>
      </c>
      <c r="J68" s="288"/>
      <c r="K68" s="158" t="s">
        <v>272</v>
      </c>
      <c r="L68" s="158" t="s">
        <v>273</v>
      </c>
      <c r="M68" s="158" t="s">
        <v>272</v>
      </c>
      <c r="N68" s="149"/>
    </row>
    <row r="69" spans="2:14">
      <c r="B69" s="148"/>
      <c r="C69" s="150"/>
      <c r="E69" s="288"/>
      <c r="F69" s="288"/>
      <c r="G69" s="288"/>
      <c r="H69" s="288"/>
      <c r="I69" s="288"/>
      <c r="J69" s="288"/>
      <c r="K69" s="159" t="s">
        <v>274</v>
      </c>
      <c r="L69" s="159" t="s">
        <v>275</v>
      </c>
      <c r="M69" s="159" t="s">
        <v>276</v>
      </c>
      <c r="N69" s="149"/>
    </row>
    <row r="70" spans="2:14">
      <c r="B70" s="148"/>
      <c r="C70" s="150"/>
      <c r="E70" s="160">
        <v>1</v>
      </c>
      <c r="F70" s="309" t="s">
        <v>384</v>
      </c>
      <c r="G70" s="310"/>
      <c r="H70" s="161" t="s">
        <v>207</v>
      </c>
      <c r="I70" s="311"/>
      <c r="J70" s="311"/>
      <c r="K70" s="255">
        <v>1816590.59</v>
      </c>
      <c r="L70" s="255"/>
      <c r="M70" s="255">
        <f>K70</f>
        <v>1816590.59</v>
      </c>
      <c r="N70" s="149"/>
    </row>
    <row r="71" spans="2:14">
      <c r="B71" s="148"/>
      <c r="C71" s="150"/>
      <c r="E71" s="160">
        <v>2</v>
      </c>
      <c r="F71" s="309" t="s">
        <v>384</v>
      </c>
      <c r="G71" s="310"/>
      <c r="H71" s="161" t="s">
        <v>385</v>
      </c>
      <c r="I71" s="311"/>
      <c r="J71" s="311"/>
      <c r="K71" s="255">
        <v>8.5399999999999991</v>
      </c>
      <c r="L71" s="255">
        <v>123.7</v>
      </c>
      <c r="M71" s="255">
        <v>7108.35</v>
      </c>
      <c r="N71" s="149"/>
    </row>
    <row r="72" spans="2:14">
      <c r="B72" s="148"/>
      <c r="C72" s="150"/>
      <c r="E72" s="160"/>
      <c r="F72" s="309" t="s">
        <v>424</v>
      </c>
      <c r="G72" s="312"/>
      <c r="H72" s="267" t="s">
        <v>207</v>
      </c>
      <c r="I72" s="268"/>
      <c r="J72" s="268"/>
      <c r="K72" s="255">
        <v>20896.91</v>
      </c>
      <c r="L72" s="255"/>
      <c r="M72" s="255">
        <f>K72</f>
        <v>20896.91</v>
      </c>
      <c r="N72" s="149"/>
    </row>
    <row r="73" spans="2:14">
      <c r="B73" s="162"/>
      <c r="C73" s="163"/>
      <c r="D73" s="156"/>
      <c r="E73" s="242"/>
      <c r="F73" s="298" t="s">
        <v>5</v>
      </c>
      <c r="G73" s="299"/>
      <c r="H73" s="299"/>
      <c r="I73" s="299"/>
      <c r="J73" s="299"/>
      <c r="K73" s="299"/>
      <c r="L73" s="300"/>
      <c r="M73" s="256">
        <f>SUM(M70:M72)</f>
        <v>1844595.85</v>
      </c>
      <c r="N73" s="165"/>
    </row>
    <row r="74" spans="2:14">
      <c r="B74" s="162"/>
      <c r="C74" s="163"/>
      <c r="D74" s="156"/>
      <c r="E74" s="167"/>
      <c r="F74" s="167"/>
      <c r="G74" s="167"/>
      <c r="H74" s="167"/>
      <c r="I74" s="167"/>
      <c r="J74" s="167"/>
      <c r="K74" s="167"/>
      <c r="L74" s="167"/>
      <c r="M74" s="168"/>
      <c r="N74" s="165"/>
    </row>
    <row r="75" spans="2:14">
      <c r="B75" s="148"/>
      <c r="C75" s="150">
        <v>1.2</v>
      </c>
      <c r="E75" s="169"/>
      <c r="F75" s="157" t="s">
        <v>277</v>
      </c>
      <c r="G75" s="122"/>
      <c r="H75" s="122"/>
      <c r="I75" s="122"/>
      <c r="J75" s="122"/>
      <c r="K75" s="122"/>
      <c r="L75" s="122"/>
      <c r="M75" s="133"/>
      <c r="N75" s="149"/>
    </row>
    <row r="76" spans="2:14">
      <c r="B76" s="148"/>
      <c r="C76" s="150"/>
      <c r="E76" s="288" t="s">
        <v>268</v>
      </c>
      <c r="F76" s="289" t="s">
        <v>278</v>
      </c>
      <c r="G76" s="290"/>
      <c r="H76" s="290"/>
      <c r="I76" s="290"/>
      <c r="J76" s="291"/>
      <c r="K76" s="158" t="s">
        <v>272</v>
      </c>
      <c r="L76" s="158" t="s">
        <v>273</v>
      </c>
      <c r="M76" s="158" t="s">
        <v>272</v>
      </c>
      <c r="N76" s="149"/>
    </row>
    <row r="77" spans="2:14">
      <c r="B77" s="148"/>
      <c r="C77" s="150"/>
      <c r="E77" s="288"/>
      <c r="F77" s="292"/>
      <c r="G77" s="293"/>
      <c r="H77" s="293"/>
      <c r="I77" s="293"/>
      <c r="J77" s="294"/>
      <c r="K77" s="159" t="s">
        <v>274</v>
      </c>
      <c r="L77" s="159" t="s">
        <v>275</v>
      </c>
      <c r="M77" s="159" t="s">
        <v>276</v>
      </c>
      <c r="N77" s="149"/>
    </row>
    <row r="78" spans="2:14">
      <c r="B78" s="148"/>
      <c r="C78" s="150"/>
      <c r="E78" s="160"/>
      <c r="F78" s="295" t="s">
        <v>279</v>
      </c>
      <c r="G78" s="296"/>
      <c r="H78" s="296"/>
      <c r="I78" s="296"/>
      <c r="J78" s="297"/>
      <c r="K78" s="257">
        <v>2415339.12</v>
      </c>
      <c r="L78" s="161"/>
      <c r="M78" s="258">
        <f>K78</f>
        <v>2415339.12</v>
      </c>
      <c r="N78" s="149"/>
    </row>
    <row r="79" spans="2:14">
      <c r="B79" s="148"/>
      <c r="C79" s="150"/>
      <c r="E79" s="242"/>
      <c r="F79" s="298" t="s">
        <v>5</v>
      </c>
      <c r="G79" s="299"/>
      <c r="H79" s="299"/>
      <c r="I79" s="299"/>
      <c r="J79" s="299"/>
      <c r="K79" s="299"/>
      <c r="L79" s="300"/>
      <c r="M79" s="164">
        <f>SUM(M78:M78)</f>
        <v>2415339.12</v>
      </c>
      <c r="N79" s="149"/>
    </row>
    <row r="80" spans="2:14">
      <c r="B80" s="148"/>
      <c r="C80" s="150"/>
      <c r="E80" s="167"/>
      <c r="F80" s="167"/>
      <c r="G80" s="167"/>
      <c r="H80" s="167"/>
      <c r="I80" s="167"/>
      <c r="J80" s="167"/>
      <c r="K80" s="167"/>
      <c r="L80" s="167"/>
      <c r="M80" s="168"/>
      <c r="N80" s="149"/>
    </row>
    <row r="81" spans="2:14">
      <c r="B81" s="148"/>
      <c r="C81" s="150"/>
      <c r="E81" s="154">
        <v>3</v>
      </c>
      <c r="F81" s="155" t="s">
        <v>280</v>
      </c>
      <c r="G81" s="167"/>
      <c r="H81" s="167"/>
      <c r="I81" s="167"/>
      <c r="J81" s="167"/>
      <c r="K81" s="167"/>
      <c r="L81" s="167"/>
      <c r="M81" s="168"/>
      <c r="N81" s="149"/>
    </row>
    <row r="82" spans="2:14">
      <c r="B82" s="148"/>
      <c r="C82" s="150"/>
      <c r="E82" s="154"/>
      <c r="F82" s="155"/>
      <c r="G82" s="167"/>
      <c r="H82" s="167"/>
      <c r="I82" s="167"/>
      <c r="J82" s="167"/>
      <c r="K82" s="167"/>
      <c r="L82" s="167"/>
      <c r="M82" s="168"/>
      <c r="N82" s="149"/>
    </row>
    <row r="83" spans="2:14">
      <c r="B83" s="148"/>
      <c r="C83" s="150">
        <v>3.1</v>
      </c>
      <c r="E83" s="167"/>
      <c r="F83" s="170" t="s">
        <v>281</v>
      </c>
      <c r="G83" s="167"/>
      <c r="H83" s="167"/>
      <c r="I83" s="167"/>
      <c r="J83" s="167"/>
      <c r="K83" s="167"/>
      <c r="L83" s="167"/>
      <c r="M83" s="168"/>
      <c r="N83" s="149"/>
    </row>
    <row r="84" spans="2:14">
      <c r="B84" s="148"/>
      <c r="C84" s="150"/>
      <c r="E84" s="144"/>
      <c r="F84" s="121" t="s">
        <v>282</v>
      </c>
      <c r="G84" s="112"/>
      <c r="H84" s="112"/>
      <c r="I84" s="112"/>
      <c r="J84" s="112"/>
      <c r="K84" s="112"/>
      <c r="L84" s="195">
        <f>'1-Pasqyra e Pozicioni Financiar'!B18</f>
        <v>14280544.48</v>
      </c>
      <c r="M84" s="168"/>
      <c r="N84" s="149"/>
    </row>
    <row r="85" spans="2:14">
      <c r="B85" s="148"/>
      <c r="C85" s="150"/>
      <c r="E85" s="167" t="s">
        <v>283</v>
      </c>
      <c r="F85" s="112" t="s">
        <v>284</v>
      </c>
      <c r="G85" s="112"/>
      <c r="H85" s="112"/>
      <c r="I85" s="112"/>
      <c r="J85" s="112"/>
      <c r="K85" s="171"/>
      <c r="L85" s="198"/>
      <c r="M85" s="168"/>
      <c r="N85" s="149"/>
    </row>
    <row r="86" spans="2:14">
      <c r="B86" s="148"/>
      <c r="C86" s="150"/>
      <c r="E86" s="167" t="s">
        <v>283</v>
      </c>
      <c r="F86" s="112" t="s">
        <v>285</v>
      </c>
      <c r="G86" s="112"/>
      <c r="H86" s="112"/>
      <c r="I86" s="112"/>
      <c r="J86" s="112"/>
      <c r="K86" s="171"/>
      <c r="L86" s="198"/>
      <c r="M86" s="168"/>
      <c r="N86" s="149"/>
    </row>
    <row r="87" spans="2:14">
      <c r="B87" s="148"/>
      <c r="C87" s="150"/>
      <c r="E87" s="167"/>
      <c r="F87" s="170"/>
      <c r="G87" s="167"/>
      <c r="H87" s="167"/>
      <c r="I87" s="112"/>
      <c r="J87" s="112"/>
      <c r="K87" s="167"/>
      <c r="L87" s="167"/>
      <c r="M87" s="168"/>
      <c r="N87" s="149"/>
    </row>
    <row r="88" spans="2:14">
      <c r="B88" s="148"/>
      <c r="C88" s="150">
        <v>3.2</v>
      </c>
      <c r="E88" s="167"/>
      <c r="F88" s="170" t="s">
        <v>386</v>
      </c>
      <c r="G88" s="167"/>
      <c r="H88" s="167"/>
      <c r="I88" s="167"/>
      <c r="J88" s="167"/>
      <c r="K88" s="167"/>
      <c r="L88" s="167"/>
      <c r="M88" s="168"/>
      <c r="N88" s="149"/>
    </row>
    <row r="89" spans="2:14">
      <c r="B89" s="148"/>
      <c r="C89" s="150"/>
      <c r="E89" s="167" t="s">
        <v>283</v>
      </c>
      <c r="F89" s="170" t="s">
        <v>387</v>
      </c>
      <c r="G89" s="167"/>
      <c r="H89" s="167"/>
      <c r="I89" s="167"/>
      <c r="J89" s="167"/>
      <c r="K89" s="167"/>
      <c r="L89" s="167"/>
      <c r="M89" s="168"/>
      <c r="N89" s="149"/>
    </row>
    <row r="90" spans="2:14">
      <c r="B90" s="148"/>
      <c r="C90" s="150"/>
      <c r="E90" s="167"/>
      <c r="F90" s="170"/>
      <c r="G90" s="167"/>
      <c r="H90" s="167"/>
      <c r="I90" s="167"/>
      <c r="J90" s="167"/>
      <c r="K90" s="167"/>
      <c r="L90" s="167"/>
      <c r="M90" s="168"/>
      <c r="N90" s="149"/>
    </row>
    <row r="91" spans="2:14">
      <c r="B91" s="148"/>
      <c r="C91" s="150">
        <v>3.3</v>
      </c>
      <c r="E91" s="167"/>
      <c r="F91" s="170" t="s">
        <v>388</v>
      </c>
      <c r="G91" s="167"/>
      <c r="H91" s="167"/>
      <c r="I91" s="167"/>
      <c r="J91" s="167"/>
      <c r="K91" s="167"/>
      <c r="L91" s="167"/>
      <c r="M91" s="168"/>
      <c r="N91" s="149"/>
    </row>
    <row r="92" spans="2:14">
      <c r="B92" s="148"/>
      <c r="C92" s="150"/>
      <c r="E92" s="167" t="s">
        <v>283</v>
      </c>
      <c r="F92" s="121" t="s">
        <v>389</v>
      </c>
      <c r="G92" s="167"/>
      <c r="H92" s="167"/>
      <c r="I92" s="167"/>
      <c r="J92" s="167"/>
      <c r="K92" s="167"/>
      <c r="L92" s="167"/>
      <c r="M92" s="168"/>
      <c r="N92" s="149"/>
    </row>
    <row r="93" spans="2:14">
      <c r="B93" s="148"/>
      <c r="C93" s="150"/>
      <c r="E93" s="167"/>
      <c r="F93" s="121"/>
      <c r="G93" s="167"/>
      <c r="H93" s="167"/>
      <c r="I93" s="167"/>
      <c r="J93" s="167"/>
      <c r="K93" s="167"/>
      <c r="L93" s="167"/>
      <c r="M93" s="168"/>
      <c r="N93" s="149"/>
    </row>
    <row r="94" spans="2:14">
      <c r="B94" s="148"/>
      <c r="C94" s="150">
        <v>3.4</v>
      </c>
      <c r="E94" s="167"/>
      <c r="F94" s="170" t="s">
        <v>286</v>
      </c>
      <c r="G94" s="167"/>
      <c r="H94" s="167"/>
      <c r="I94" s="167"/>
      <c r="J94" s="167"/>
      <c r="K94" s="167"/>
      <c r="L94" s="167"/>
      <c r="M94" s="168"/>
      <c r="N94" s="149"/>
    </row>
    <row r="95" spans="2:14">
      <c r="B95" s="148"/>
      <c r="C95" s="150"/>
      <c r="E95" s="167" t="s">
        <v>283</v>
      </c>
      <c r="F95" s="112" t="s">
        <v>287</v>
      </c>
      <c r="G95" s="167"/>
      <c r="H95" s="167"/>
      <c r="I95" s="167"/>
      <c r="J95" s="167"/>
      <c r="K95" s="167"/>
      <c r="L95" s="167"/>
      <c r="M95" s="168"/>
      <c r="N95" s="149"/>
    </row>
    <row r="96" spans="2:14">
      <c r="B96" s="148"/>
      <c r="C96" s="150"/>
      <c r="E96" s="167" t="s">
        <v>283</v>
      </c>
      <c r="F96" s="112" t="s">
        <v>390</v>
      </c>
      <c r="G96" s="167"/>
      <c r="H96" s="167"/>
      <c r="I96" s="167"/>
      <c r="J96" s="167"/>
      <c r="K96" s="167"/>
      <c r="L96" s="198"/>
      <c r="M96" s="168"/>
      <c r="N96" s="149"/>
    </row>
    <row r="97" spans="2:14">
      <c r="B97" s="148"/>
      <c r="C97" s="150"/>
      <c r="E97" s="167" t="s">
        <v>283</v>
      </c>
      <c r="F97" s="112" t="s">
        <v>288</v>
      </c>
      <c r="G97" s="167"/>
      <c r="H97" s="167"/>
      <c r="I97" s="167"/>
      <c r="J97" s="167"/>
      <c r="K97" s="167"/>
      <c r="L97" s="198"/>
      <c r="M97" s="168"/>
      <c r="N97" s="149"/>
    </row>
    <row r="98" spans="2:14">
      <c r="B98" s="148"/>
      <c r="C98" s="150"/>
      <c r="E98" s="167" t="s">
        <v>283</v>
      </c>
      <c r="F98" s="112" t="s">
        <v>289</v>
      </c>
      <c r="G98" s="167"/>
      <c r="H98" s="167"/>
      <c r="I98" s="167"/>
      <c r="J98" s="167"/>
      <c r="K98" s="167"/>
      <c r="L98" s="198"/>
      <c r="M98" s="168"/>
      <c r="N98" s="149"/>
    </row>
    <row r="99" spans="2:14">
      <c r="B99" s="148"/>
      <c r="C99" s="150"/>
      <c r="E99" s="167" t="s">
        <v>283</v>
      </c>
      <c r="F99" s="112" t="s">
        <v>290</v>
      </c>
      <c r="G99" s="167"/>
      <c r="H99" s="167"/>
      <c r="I99" s="167"/>
      <c r="J99" s="167"/>
      <c r="K99" s="167"/>
      <c r="L99" s="172"/>
      <c r="M99" s="168"/>
      <c r="N99" s="149"/>
    </row>
    <row r="100" spans="2:14">
      <c r="B100" s="148"/>
      <c r="C100" s="150"/>
      <c r="E100" s="167" t="s">
        <v>283</v>
      </c>
      <c r="F100" s="112" t="s">
        <v>291</v>
      </c>
      <c r="G100" s="167"/>
      <c r="H100" s="167"/>
      <c r="I100" s="167"/>
      <c r="J100" s="167"/>
      <c r="K100" s="167"/>
      <c r="L100" s="172">
        <f>'1-Pasqyra e Pozicioni Financiar'!B21-38094.13</f>
        <v>4758903.4399999995</v>
      </c>
      <c r="M100" s="168"/>
      <c r="N100" s="149"/>
    </row>
    <row r="101" spans="2:14">
      <c r="B101" s="148"/>
      <c r="C101" s="150"/>
      <c r="E101" s="167" t="s">
        <v>283</v>
      </c>
      <c r="F101" s="112" t="s">
        <v>391</v>
      </c>
      <c r="G101" s="167"/>
      <c r="H101" s="167"/>
      <c r="I101" s="167"/>
      <c r="J101" s="167"/>
      <c r="K101" s="167"/>
      <c r="L101" s="198"/>
      <c r="M101" s="168"/>
      <c r="N101" s="149"/>
    </row>
    <row r="102" spans="2:14">
      <c r="B102" s="148"/>
      <c r="C102" s="150"/>
      <c r="E102" s="167" t="s">
        <v>283</v>
      </c>
      <c r="F102" s="112" t="s">
        <v>425</v>
      </c>
      <c r="G102" s="167"/>
      <c r="H102" s="167"/>
      <c r="I102" s="167"/>
      <c r="J102" s="167"/>
      <c r="K102" s="167"/>
      <c r="L102" s="172">
        <v>38094.129999999997</v>
      </c>
      <c r="M102" s="168"/>
      <c r="N102" s="149"/>
    </row>
    <row r="103" spans="2:14">
      <c r="B103" s="148"/>
      <c r="C103" s="150"/>
      <c r="E103" s="167"/>
      <c r="F103" s="112"/>
      <c r="G103" s="167"/>
      <c r="H103" s="167"/>
      <c r="I103" s="167"/>
      <c r="J103" s="167"/>
      <c r="K103" s="167"/>
      <c r="L103" s="177"/>
      <c r="M103" s="168"/>
      <c r="N103" s="149"/>
    </row>
    <row r="104" spans="2:14">
      <c r="B104" s="148"/>
      <c r="C104" s="150"/>
      <c r="E104" s="154">
        <v>4</v>
      </c>
      <c r="F104" s="155" t="s">
        <v>292</v>
      </c>
      <c r="G104" s="167"/>
      <c r="H104" s="167"/>
      <c r="I104" s="167"/>
      <c r="J104" s="167"/>
      <c r="K104" s="167"/>
      <c r="L104" s="167"/>
      <c r="M104" s="168"/>
      <c r="N104" s="149"/>
    </row>
    <row r="105" spans="2:14">
      <c r="B105" s="148"/>
      <c r="C105" s="150">
        <v>4.0999999999999996</v>
      </c>
      <c r="E105" s="167"/>
      <c r="F105" s="170" t="s">
        <v>392</v>
      </c>
      <c r="G105" s="167"/>
      <c r="H105" s="167"/>
      <c r="I105" s="167"/>
      <c r="J105" s="167"/>
      <c r="K105" s="167"/>
      <c r="L105" s="243"/>
      <c r="M105" s="168"/>
      <c r="N105" s="149"/>
    </row>
    <row r="106" spans="2:14">
      <c r="B106" s="148"/>
      <c r="C106" s="150"/>
      <c r="E106" s="167" t="s">
        <v>283</v>
      </c>
      <c r="F106" s="112" t="s">
        <v>393</v>
      </c>
      <c r="G106" s="167"/>
      <c r="H106" s="167"/>
      <c r="I106" s="167"/>
      <c r="J106" s="167"/>
      <c r="K106" s="167"/>
      <c r="L106" s="173"/>
      <c r="M106" s="168"/>
      <c r="N106" s="149"/>
    </row>
    <row r="107" spans="2:14">
      <c r="B107" s="148"/>
      <c r="C107" s="150"/>
      <c r="E107" s="167" t="s">
        <v>283</v>
      </c>
      <c r="F107" s="112" t="s">
        <v>394</v>
      </c>
      <c r="G107" s="167"/>
      <c r="H107" s="167"/>
      <c r="I107" s="167"/>
      <c r="J107" s="167"/>
      <c r="K107" s="167"/>
      <c r="L107" s="243"/>
      <c r="M107" s="168"/>
      <c r="N107" s="149"/>
    </row>
    <row r="108" spans="2:14">
      <c r="B108" s="148"/>
      <c r="C108" s="150"/>
      <c r="E108" s="167" t="s">
        <v>283</v>
      </c>
      <c r="F108" s="112" t="s">
        <v>395</v>
      </c>
      <c r="G108" s="167"/>
      <c r="H108" s="167"/>
      <c r="I108" s="167"/>
      <c r="J108" s="167"/>
      <c r="K108" s="167"/>
      <c r="L108" s="243"/>
      <c r="M108" s="168"/>
      <c r="N108" s="149"/>
    </row>
    <row r="109" spans="2:14">
      <c r="B109" s="148"/>
      <c r="C109" s="150">
        <v>4.2</v>
      </c>
      <c r="E109" s="167"/>
      <c r="F109" s="170" t="s">
        <v>396</v>
      </c>
      <c r="G109" s="167"/>
      <c r="H109" s="167"/>
      <c r="I109" s="167"/>
      <c r="J109" s="167"/>
      <c r="K109" s="167"/>
      <c r="L109" s="243"/>
      <c r="M109" s="168"/>
      <c r="N109" s="149"/>
    </row>
    <row r="110" spans="2:14">
      <c r="B110" s="148"/>
      <c r="C110" s="150">
        <v>4.3</v>
      </c>
      <c r="E110" s="167"/>
      <c r="F110" s="170" t="s">
        <v>293</v>
      </c>
      <c r="G110" s="167"/>
      <c r="H110" s="167"/>
      <c r="I110" s="167"/>
      <c r="J110" s="167"/>
      <c r="K110" s="167"/>
      <c r="L110" s="243"/>
      <c r="M110" s="168"/>
      <c r="N110" s="149"/>
    </row>
    <row r="111" spans="2:14">
      <c r="B111" s="148"/>
      <c r="C111" s="150"/>
      <c r="E111" s="167" t="s">
        <v>283</v>
      </c>
      <c r="F111" s="112" t="s">
        <v>294</v>
      </c>
      <c r="G111" s="167"/>
      <c r="H111" s="167"/>
      <c r="I111" s="167"/>
      <c r="J111" s="167"/>
      <c r="K111" s="167"/>
      <c r="L111" s="243"/>
      <c r="M111" s="168"/>
      <c r="N111" s="149"/>
    </row>
    <row r="112" spans="2:14">
      <c r="B112" s="148"/>
      <c r="C112" s="150"/>
      <c r="E112" s="167" t="s">
        <v>283</v>
      </c>
      <c r="F112" s="112" t="s">
        <v>295</v>
      </c>
      <c r="G112" s="167"/>
      <c r="H112" s="167"/>
      <c r="I112" s="167"/>
      <c r="J112" s="167"/>
      <c r="K112" s="167"/>
      <c r="L112" s="243"/>
      <c r="M112" s="168"/>
      <c r="N112" s="149"/>
    </row>
    <row r="113" spans="2:14">
      <c r="B113" s="148"/>
      <c r="C113" s="150">
        <v>4.4000000000000004</v>
      </c>
      <c r="E113" s="167"/>
      <c r="F113" s="170" t="s">
        <v>296</v>
      </c>
      <c r="G113" s="167"/>
      <c r="H113" s="167"/>
      <c r="I113" s="167"/>
      <c r="J113" s="167"/>
      <c r="K113" s="167"/>
      <c r="L113" s="243"/>
      <c r="M113" s="168"/>
      <c r="N113" s="149"/>
    </row>
    <row r="114" spans="2:14">
      <c r="B114" s="148"/>
      <c r="C114" s="150"/>
      <c r="E114" s="167" t="s">
        <v>283</v>
      </c>
      <c r="F114" s="121" t="s">
        <v>296</v>
      </c>
      <c r="G114" s="167"/>
      <c r="H114" s="167"/>
      <c r="I114" s="167"/>
      <c r="J114" s="167"/>
      <c r="K114" s="167"/>
      <c r="L114" s="173">
        <f>'1-Pasqyra e Pozicioni Financiar'!B27</f>
        <v>11357525.060000001</v>
      </c>
      <c r="M114" s="168"/>
      <c r="N114" s="149"/>
    </row>
    <row r="115" spans="2:14">
      <c r="B115" s="148"/>
      <c r="C115" s="150"/>
      <c r="E115" s="167" t="s">
        <v>283</v>
      </c>
      <c r="F115" s="112" t="s">
        <v>297</v>
      </c>
      <c r="G115" s="167"/>
      <c r="H115" s="167"/>
      <c r="I115" s="167"/>
      <c r="J115" s="167"/>
      <c r="K115" s="167"/>
      <c r="L115" s="243"/>
      <c r="M115" s="168"/>
      <c r="N115" s="149"/>
    </row>
    <row r="116" spans="2:14">
      <c r="B116" s="148"/>
      <c r="C116" s="150">
        <v>4.5</v>
      </c>
      <c r="E116" s="167"/>
      <c r="F116" s="170" t="s">
        <v>397</v>
      </c>
      <c r="G116" s="167"/>
      <c r="H116" s="167"/>
      <c r="I116" s="167"/>
      <c r="J116" s="167"/>
      <c r="K116" s="167"/>
      <c r="L116" s="243"/>
      <c r="M116" s="168"/>
      <c r="N116" s="149"/>
    </row>
    <row r="117" spans="2:14">
      <c r="B117" s="148"/>
      <c r="C117" s="150">
        <v>4.5999999999999996</v>
      </c>
      <c r="E117" s="167"/>
      <c r="F117" s="170" t="s">
        <v>398</v>
      </c>
      <c r="G117" s="167"/>
      <c r="H117" s="167"/>
      <c r="I117" s="167"/>
      <c r="J117" s="167"/>
      <c r="K117" s="167"/>
      <c r="L117" s="243"/>
      <c r="M117" s="168"/>
      <c r="N117" s="149"/>
    </row>
    <row r="118" spans="2:14">
      <c r="B118" s="148"/>
      <c r="C118" s="150"/>
      <c r="E118" s="167" t="s">
        <v>283</v>
      </c>
      <c r="F118" s="121" t="s">
        <v>398</v>
      </c>
      <c r="G118" s="167"/>
      <c r="H118" s="167"/>
      <c r="I118" s="167"/>
      <c r="J118" s="167"/>
      <c r="K118" s="167"/>
      <c r="L118" s="243"/>
      <c r="M118" s="168"/>
      <c r="N118" s="149"/>
    </row>
    <row r="119" spans="2:14">
      <c r="B119" s="148"/>
      <c r="C119" s="150">
        <v>4.7</v>
      </c>
      <c r="E119" s="167"/>
      <c r="F119" s="170" t="s">
        <v>399</v>
      </c>
      <c r="G119" s="167"/>
      <c r="H119" s="167"/>
      <c r="I119" s="167"/>
      <c r="J119" s="167"/>
      <c r="K119" s="167"/>
      <c r="L119" s="243"/>
      <c r="M119" s="168"/>
      <c r="N119" s="149"/>
    </row>
    <row r="120" spans="2:14">
      <c r="B120" s="148"/>
      <c r="C120" s="150"/>
      <c r="E120" s="154">
        <v>5</v>
      </c>
      <c r="F120" s="155" t="s">
        <v>400</v>
      </c>
      <c r="G120" s="167"/>
      <c r="H120" s="167"/>
      <c r="I120" s="167"/>
      <c r="J120" s="167"/>
      <c r="K120" s="167"/>
      <c r="L120" s="243"/>
      <c r="M120" s="168"/>
      <c r="N120" s="149"/>
    </row>
    <row r="121" spans="2:14">
      <c r="B121" s="148"/>
      <c r="C121" s="150"/>
      <c r="E121" s="167" t="s">
        <v>283</v>
      </c>
      <c r="F121" s="112" t="s">
        <v>401</v>
      </c>
      <c r="G121" s="167"/>
      <c r="H121" s="167"/>
      <c r="I121" s="167"/>
      <c r="J121" s="167"/>
      <c r="K121" s="167"/>
      <c r="L121" s="243"/>
      <c r="M121" s="168"/>
      <c r="N121" s="149"/>
    </row>
    <row r="122" spans="2:14">
      <c r="B122" s="148"/>
      <c r="C122" s="150"/>
      <c r="E122" s="167" t="s">
        <v>283</v>
      </c>
      <c r="F122" s="112" t="s">
        <v>402</v>
      </c>
      <c r="G122" s="167"/>
      <c r="H122" s="167"/>
      <c r="I122" s="167"/>
      <c r="J122" s="167"/>
      <c r="K122" s="167"/>
      <c r="L122" s="259">
        <f>[2]Aktivet!G27</f>
        <v>0</v>
      </c>
      <c r="M122" s="168"/>
      <c r="N122" s="149"/>
    </row>
    <row r="123" spans="2:14">
      <c r="B123" s="148"/>
      <c r="C123" s="150"/>
      <c r="E123" s="154"/>
      <c r="F123" s="155"/>
      <c r="G123" s="167"/>
      <c r="H123" s="167"/>
      <c r="I123" s="167"/>
      <c r="J123" s="167"/>
      <c r="K123" s="167"/>
      <c r="L123" s="167"/>
      <c r="M123" s="168"/>
      <c r="N123" s="149"/>
    </row>
    <row r="124" spans="2:14">
      <c r="B124" s="148"/>
      <c r="C124" s="174"/>
      <c r="D124" s="112"/>
      <c r="E124" s="175" t="s">
        <v>298</v>
      </c>
      <c r="F124" s="176" t="s">
        <v>299</v>
      </c>
      <c r="G124" s="112"/>
      <c r="H124" s="112"/>
      <c r="I124" s="171"/>
      <c r="J124" s="112"/>
      <c r="K124" s="171"/>
      <c r="L124" s="177"/>
      <c r="M124" s="133"/>
      <c r="N124" s="149"/>
    </row>
    <row r="125" spans="2:14">
      <c r="B125" s="148"/>
      <c r="C125" s="174"/>
      <c r="D125" s="112"/>
      <c r="E125" s="178">
        <v>8</v>
      </c>
      <c r="F125" s="179" t="s">
        <v>300</v>
      </c>
      <c r="G125" s="112"/>
      <c r="H125" s="112"/>
      <c r="I125" s="112"/>
      <c r="J125" s="112"/>
      <c r="K125" s="171"/>
      <c r="L125" s="177"/>
      <c r="M125" s="133"/>
      <c r="N125" s="149"/>
    </row>
    <row r="126" spans="2:14">
      <c r="B126" s="148"/>
      <c r="C126" s="167">
        <v>8.1</v>
      </c>
      <c r="D126" s="112"/>
      <c r="E126" s="178"/>
      <c r="F126" s="180" t="s">
        <v>301</v>
      </c>
      <c r="G126" s="112"/>
      <c r="H126" s="112"/>
      <c r="I126" s="112"/>
      <c r="J126" s="112"/>
      <c r="K126" s="171"/>
      <c r="L126" s="177"/>
      <c r="M126" s="133"/>
      <c r="N126" s="149"/>
    </row>
    <row r="127" spans="2:14">
      <c r="B127" s="148"/>
      <c r="C127" s="181">
        <v>8.1999999999999993</v>
      </c>
      <c r="D127" s="112"/>
      <c r="E127" s="178"/>
      <c r="F127" s="180" t="s">
        <v>124</v>
      </c>
      <c r="G127" s="112"/>
      <c r="H127" s="112"/>
      <c r="I127" s="112"/>
      <c r="J127" s="112"/>
      <c r="K127" s="171"/>
      <c r="L127" s="177"/>
      <c r="M127" s="133"/>
      <c r="N127" s="149"/>
    </row>
    <row r="128" spans="2:14">
      <c r="B128" s="148"/>
      <c r="C128" s="167">
        <v>8.3000000000000007</v>
      </c>
      <c r="D128" s="112"/>
      <c r="E128" s="178"/>
      <c r="F128" s="180" t="s">
        <v>302</v>
      </c>
      <c r="G128" s="112"/>
      <c r="H128" s="112"/>
      <c r="I128" s="112"/>
      <c r="J128" s="112"/>
      <c r="K128" s="171"/>
      <c r="L128" s="177"/>
      <c r="M128" s="133"/>
      <c r="N128" s="149"/>
    </row>
    <row r="129" spans="2:14">
      <c r="B129" s="148"/>
      <c r="C129" s="174"/>
      <c r="D129" s="112"/>
      <c r="E129" s="171"/>
      <c r="F129" s="112"/>
      <c r="G129" s="112" t="s">
        <v>303</v>
      </c>
      <c r="H129" s="112"/>
      <c r="I129" s="112"/>
      <c r="J129" s="112"/>
      <c r="K129" s="112"/>
      <c r="L129" s="112"/>
      <c r="M129" s="133"/>
      <c r="N129" s="149"/>
    </row>
    <row r="130" spans="2:14">
      <c r="B130" s="148"/>
      <c r="C130" s="174"/>
      <c r="D130" s="112"/>
      <c r="E130" s="301" t="s">
        <v>268</v>
      </c>
      <c r="F130" s="301" t="s">
        <v>304</v>
      </c>
      <c r="G130" s="302" t="s">
        <v>305</v>
      </c>
      <c r="H130" s="303"/>
      <c r="I130" s="304"/>
      <c r="J130" s="302" t="s">
        <v>306</v>
      </c>
      <c r="K130" s="303"/>
      <c r="L130" s="304"/>
      <c r="M130" s="133"/>
      <c r="N130" s="149"/>
    </row>
    <row r="131" spans="2:14">
      <c r="B131" s="148"/>
      <c r="C131" s="174"/>
      <c r="D131" s="112"/>
      <c r="E131" s="301"/>
      <c r="F131" s="301"/>
      <c r="G131" s="182" t="s">
        <v>307</v>
      </c>
      <c r="H131" s="182" t="s">
        <v>308</v>
      </c>
      <c r="I131" s="182" t="s">
        <v>309</v>
      </c>
      <c r="J131" s="182" t="s">
        <v>307</v>
      </c>
      <c r="K131" s="182" t="s">
        <v>308</v>
      </c>
      <c r="L131" s="182" t="s">
        <v>309</v>
      </c>
      <c r="M131" s="133"/>
      <c r="N131" s="149"/>
    </row>
    <row r="132" spans="2:14">
      <c r="B132" s="148"/>
      <c r="C132" s="174"/>
      <c r="D132" s="112"/>
      <c r="E132" s="182"/>
      <c r="F132" s="260" t="s">
        <v>426</v>
      </c>
      <c r="G132" s="183"/>
      <c r="H132" s="183"/>
      <c r="I132" s="183"/>
      <c r="J132" s="183"/>
      <c r="K132" s="183"/>
      <c r="L132" s="183"/>
      <c r="M132" s="133"/>
      <c r="N132" s="149"/>
    </row>
    <row r="133" spans="2:14">
      <c r="B133" s="148"/>
      <c r="C133" s="174"/>
      <c r="D133" s="112"/>
      <c r="E133" s="182"/>
      <c r="F133" s="260" t="s">
        <v>310</v>
      </c>
      <c r="G133" s="183">
        <v>1822046</v>
      </c>
      <c r="H133" s="183">
        <v>117393</v>
      </c>
      <c r="I133" s="183">
        <f>G133-H133</f>
        <v>1704653</v>
      </c>
      <c r="J133" s="183"/>
      <c r="K133" s="183"/>
      <c r="L133" s="183"/>
      <c r="M133" s="133"/>
      <c r="N133" s="149"/>
    </row>
    <row r="134" spans="2:14">
      <c r="B134" s="148"/>
      <c r="C134" s="174"/>
      <c r="D134" s="112"/>
      <c r="E134" s="182"/>
      <c r="F134" s="261" t="s">
        <v>403</v>
      </c>
      <c r="G134" s="183">
        <f>274602-40175</f>
        <v>234427</v>
      </c>
      <c r="H134" s="183">
        <v>46141</v>
      </c>
      <c r="I134" s="183">
        <f>G134-H134</f>
        <v>188286</v>
      </c>
      <c r="J134" s="183">
        <v>270878</v>
      </c>
      <c r="K134" s="183">
        <v>40175</v>
      </c>
      <c r="L134" s="183">
        <f>J134-K134</f>
        <v>230703</v>
      </c>
      <c r="M134" s="133"/>
      <c r="N134" s="149"/>
    </row>
    <row r="135" spans="2:14">
      <c r="B135" s="148"/>
      <c r="C135" s="174"/>
      <c r="D135" s="112"/>
      <c r="E135" s="182"/>
      <c r="F135" s="261" t="s">
        <v>404</v>
      </c>
      <c r="G135" s="183">
        <f>1076521-115473</f>
        <v>961048</v>
      </c>
      <c r="H135" s="183">
        <v>199230</v>
      </c>
      <c r="I135" s="183">
        <f>G135-H135</f>
        <v>761818</v>
      </c>
      <c r="J135" s="183">
        <v>770464</v>
      </c>
      <c r="K135" s="183">
        <v>115473</v>
      </c>
      <c r="L135" s="183">
        <f>J135-K135</f>
        <v>654991</v>
      </c>
      <c r="M135" s="133"/>
      <c r="N135" s="149"/>
    </row>
    <row r="136" spans="2:14">
      <c r="B136" s="162"/>
      <c r="C136" s="184"/>
      <c r="D136" s="121"/>
      <c r="E136" s="185"/>
      <c r="F136" s="186" t="s">
        <v>311</v>
      </c>
      <c r="G136" s="187">
        <f>SUM(G133:G135)</f>
        <v>3017521</v>
      </c>
      <c r="H136" s="187">
        <f t="shared" ref="H136:I136" si="0">SUM(H133:H135)</f>
        <v>362764</v>
      </c>
      <c r="I136" s="187">
        <f t="shared" si="0"/>
        <v>2654757</v>
      </c>
      <c r="J136" s="187">
        <f>SUM(J132:J135)</f>
        <v>1041342</v>
      </c>
      <c r="K136" s="187">
        <f t="shared" ref="K136:L136" si="1">SUM(K132:K135)</f>
        <v>155648</v>
      </c>
      <c r="L136" s="187">
        <f t="shared" si="1"/>
        <v>885694</v>
      </c>
      <c r="M136" s="156"/>
      <c r="N136" s="165"/>
    </row>
    <row r="137" spans="2:14">
      <c r="B137" s="148"/>
      <c r="C137" s="150"/>
      <c r="E137" s="144"/>
      <c r="F137" s="112" t="s">
        <v>312</v>
      </c>
      <c r="G137" s="189"/>
      <c r="H137" s="179"/>
      <c r="I137" s="269"/>
      <c r="J137" s="188"/>
      <c r="K137" s="144"/>
      <c r="L137" s="195"/>
      <c r="M137" s="133"/>
      <c r="N137" s="149"/>
    </row>
    <row r="138" spans="2:14">
      <c r="B138" s="148"/>
      <c r="C138" s="150"/>
      <c r="E138" s="144"/>
      <c r="F138" s="112" t="s">
        <v>313</v>
      </c>
      <c r="G138" s="189"/>
      <c r="H138" s="179"/>
      <c r="I138" s="179"/>
      <c r="J138" s="179"/>
      <c r="K138" s="144"/>
      <c r="L138" s="191"/>
      <c r="M138" s="133"/>
      <c r="N138" s="149"/>
    </row>
    <row r="139" spans="2:14">
      <c r="B139" s="148"/>
      <c r="C139" s="150"/>
      <c r="E139" s="144"/>
      <c r="F139" s="112" t="s">
        <v>314</v>
      </c>
      <c r="G139" s="189"/>
      <c r="H139" s="179"/>
      <c r="I139" s="179"/>
      <c r="J139" s="179"/>
      <c r="K139" s="144"/>
      <c r="L139" s="191"/>
      <c r="M139" s="133"/>
      <c r="N139" s="149"/>
    </row>
    <row r="140" spans="2:14">
      <c r="B140" s="148"/>
      <c r="C140" s="150"/>
      <c r="E140" s="144"/>
      <c r="F140" s="179"/>
      <c r="G140" s="179"/>
      <c r="H140" s="262"/>
      <c r="I140" s="262"/>
      <c r="J140" s="179"/>
      <c r="K140" s="144"/>
      <c r="L140" s="179"/>
      <c r="M140" s="133"/>
      <c r="N140" s="149"/>
    </row>
    <row r="141" spans="2:14">
      <c r="B141" s="148"/>
      <c r="C141" s="150"/>
      <c r="E141" s="175" t="s">
        <v>315</v>
      </c>
      <c r="F141" s="192" t="s">
        <v>316</v>
      </c>
      <c r="G141" s="153"/>
      <c r="I141" s="134"/>
      <c r="K141" s="144"/>
      <c r="L141" s="179"/>
      <c r="M141" s="133"/>
      <c r="N141" s="149"/>
    </row>
    <row r="142" spans="2:14">
      <c r="B142" s="148"/>
      <c r="C142" s="150"/>
      <c r="E142" s="175"/>
      <c r="F142" s="192"/>
      <c r="G142" s="153"/>
      <c r="K142" s="144"/>
      <c r="L142" s="179"/>
      <c r="M142" s="133"/>
      <c r="N142" s="149"/>
    </row>
    <row r="143" spans="2:14">
      <c r="B143" s="148"/>
      <c r="C143" s="174"/>
      <c r="E143" s="193">
        <v>13</v>
      </c>
      <c r="F143" s="194" t="s">
        <v>317</v>
      </c>
      <c r="G143" s="153"/>
      <c r="K143" s="144"/>
      <c r="L143" s="179"/>
      <c r="M143" s="133"/>
      <c r="N143" s="149"/>
    </row>
    <row r="144" spans="2:14">
      <c r="B144" s="148"/>
      <c r="C144" s="181" t="s">
        <v>318</v>
      </c>
      <c r="E144" s="178"/>
      <c r="F144" s="170" t="s">
        <v>131</v>
      </c>
      <c r="G144" s="153"/>
      <c r="K144" s="144"/>
      <c r="L144" s="190"/>
      <c r="M144" s="133"/>
      <c r="N144" s="149"/>
    </row>
    <row r="145" spans="2:14">
      <c r="B145" s="148"/>
      <c r="C145" s="181"/>
      <c r="E145" s="167" t="s">
        <v>283</v>
      </c>
      <c r="F145" s="112" t="s">
        <v>319</v>
      </c>
      <c r="G145" s="153"/>
      <c r="K145" s="144"/>
      <c r="L145" s="188">
        <f>J146+J147</f>
        <v>15682191.199999999</v>
      </c>
      <c r="M145" s="133"/>
      <c r="N145" s="149"/>
    </row>
    <row r="146" spans="2:14">
      <c r="B146" s="148"/>
      <c r="C146" s="181"/>
      <c r="E146" s="167" t="s">
        <v>283</v>
      </c>
      <c r="F146" s="112" t="s">
        <v>427</v>
      </c>
      <c r="G146" s="153"/>
      <c r="H146" s="270">
        <v>50000</v>
      </c>
      <c r="J146" s="134">
        <v>6185003.71</v>
      </c>
      <c r="K146" s="144"/>
      <c r="L146" s="191"/>
      <c r="M146" s="133"/>
      <c r="N146" s="149"/>
    </row>
    <row r="147" spans="2:14">
      <c r="B147" s="148"/>
      <c r="C147" s="181"/>
      <c r="E147" s="167" t="s">
        <v>283</v>
      </c>
      <c r="F147" s="112" t="s">
        <v>427</v>
      </c>
      <c r="G147" s="153"/>
      <c r="H147" s="270">
        <v>76775.97</v>
      </c>
      <c r="J147" s="134">
        <v>9497187.4900000002</v>
      </c>
      <c r="K147" s="144"/>
      <c r="L147" s="195"/>
      <c r="M147" s="133"/>
      <c r="N147" s="149"/>
    </row>
    <row r="148" spans="2:14">
      <c r="B148" s="148"/>
      <c r="C148" s="167" t="s">
        <v>320</v>
      </c>
      <c r="E148" s="178"/>
      <c r="F148" s="170" t="s">
        <v>321</v>
      </c>
      <c r="G148" s="153"/>
      <c r="K148" s="144"/>
      <c r="L148" s="190"/>
      <c r="M148" s="133"/>
      <c r="N148" s="149"/>
    </row>
    <row r="149" spans="2:14">
      <c r="B149" s="148"/>
      <c r="C149" s="167"/>
      <c r="E149" s="167" t="s">
        <v>283</v>
      </c>
      <c r="F149" s="112" t="s">
        <v>322</v>
      </c>
      <c r="G149" s="153"/>
      <c r="K149" s="144"/>
      <c r="L149" s="197">
        <f>'1-Pasqyra e Pozicioni Financiar'!B65</f>
        <v>20151800.960000001</v>
      </c>
      <c r="M149" s="133"/>
      <c r="N149" s="149"/>
    </row>
    <row r="150" spans="2:14">
      <c r="B150" s="148"/>
      <c r="C150" s="167"/>
      <c r="E150" s="167"/>
      <c r="F150" s="112"/>
      <c r="G150" s="189"/>
      <c r="I150" s="134"/>
      <c r="K150" s="144"/>
      <c r="L150" s="190"/>
      <c r="M150" s="133"/>
      <c r="N150" s="149"/>
    </row>
    <row r="151" spans="2:14">
      <c r="B151" s="148"/>
      <c r="C151" s="167" t="s">
        <v>405</v>
      </c>
      <c r="E151" s="112"/>
      <c r="F151" s="170" t="s">
        <v>406</v>
      </c>
      <c r="G151" s="153"/>
      <c r="K151" s="144"/>
      <c r="L151" s="197"/>
      <c r="M151" s="133"/>
      <c r="N151" s="149"/>
    </row>
    <row r="152" spans="2:14">
      <c r="B152" s="148"/>
      <c r="C152" s="167"/>
      <c r="E152" s="167" t="s">
        <v>283</v>
      </c>
      <c r="F152" s="112" t="s">
        <v>407</v>
      </c>
      <c r="G152" s="153"/>
      <c r="K152" s="144"/>
      <c r="L152" s="197"/>
      <c r="M152" s="133"/>
      <c r="N152" s="149"/>
    </row>
    <row r="153" spans="2:14">
      <c r="B153" s="148"/>
      <c r="C153" s="181" t="s">
        <v>408</v>
      </c>
      <c r="E153" s="112"/>
      <c r="F153" s="170" t="s">
        <v>409</v>
      </c>
      <c r="G153" s="153"/>
      <c r="K153" s="144"/>
      <c r="L153" s="197"/>
      <c r="M153" s="133"/>
      <c r="N153" s="149"/>
    </row>
    <row r="154" spans="2:14">
      <c r="B154" s="148"/>
      <c r="C154" s="181"/>
      <c r="E154" s="167" t="s">
        <v>283</v>
      </c>
      <c r="F154" s="121" t="s">
        <v>410</v>
      </c>
      <c r="G154" s="153"/>
      <c r="K154" s="144"/>
      <c r="L154" s="197"/>
      <c r="M154" s="133"/>
      <c r="N154" s="149"/>
    </row>
    <row r="155" spans="2:14">
      <c r="B155" s="148"/>
      <c r="C155" s="167" t="s">
        <v>323</v>
      </c>
      <c r="E155" s="112"/>
      <c r="F155" s="170" t="s">
        <v>324</v>
      </c>
      <c r="G155" s="153"/>
      <c r="K155" s="144"/>
      <c r="L155" s="197">
        <f>K156+K158</f>
        <v>747640</v>
      </c>
      <c r="M155" s="133"/>
      <c r="N155" s="149"/>
    </row>
    <row r="156" spans="2:14">
      <c r="B156" s="148"/>
      <c r="C156" s="167"/>
      <c r="E156" s="167" t="s">
        <v>283</v>
      </c>
      <c r="F156" s="112" t="s">
        <v>325</v>
      </c>
      <c r="G156" s="153"/>
      <c r="K156" s="196">
        <v>567920</v>
      </c>
      <c r="L156" s="197"/>
      <c r="M156" s="133"/>
      <c r="N156" s="149"/>
    </row>
    <row r="157" spans="2:14">
      <c r="B157" s="148"/>
      <c r="C157" s="167"/>
      <c r="E157" s="167" t="s">
        <v>283</v>
      </c>
      <c r="F157" s="112" t="s">
        <v>326</v>
      </c>
      <c r="G157" s="153"/>
      <c r="K157" s="196"/>
      <c r="L157" s="197"/>
      <c r="M157" s="133"/>
      <c r="N157" s="149"/>
    </row>
    <row r="158" spans="2:14">
      <c r="B158" s="148"/>
      <c r="C158" s="167"/>
      <c r="E158" s="167" t="s">
        <v>283</v>
      </c>
      <c r="F158" s="112" t="s">
        <v>327</v>
      </c>
      <c r="G158" s="153"/>
      <c r="K158" s="196">
        <v>179720</v>
      </c>
      <c r="L158" s="197"/>
      <c r="M158" s="133"/>
      <c r="N158" s="149"/>
    </row>
    <row r="159" spans="2:14">
      <c r="B159" s="148"/>
      <c r="C159" s="167"/>
      <c r="E159" s="167" t="s">
        <v>283</v>
      </c>
      <c r="F159" s="112" t="s">
        <v>328</v>
      </c>
      <c r="G159" s="153"/>
      <c r="K159" s="144"/>
      <c r="L159" s="197"/>
      <c r="M159" s="133"/>
      <c r="N159" s="149"/>
    </row>
    <row r="160" spans="2:14">
      <c r="B160" s="148"/>
      <c r="C160" s="167"/>
      <c r="E160" s="167" t="s">
        <v>283</v>
      </c>
      <c r="F160" s="112" t="s">
        <v>411</v>
      </c>
      <c r="G160" s="153"/>
      <c r="K160" s="144"/>
      <c r="L160" s="197">
        <f>'1-Pasqyra e Pozicioni Financiar'!B71</f>
        <v>25474865.420000002</v>
      </c>
      <c r="M160" s="133"/>
      <c r="N160" s="149"/>
    </row>
    <row r="161" spans="2:14">
      <c r="B161" s="148"/>
      <c r="C161" s="167"/>
      <c r="E161" s="167"/>
      <c r="F161" s="170"/>
      <c r="G161" s="153"/>
      <c r="K161" s="144"/>
      <c r="L161" s="263"/>
      <c r="M161" s="133"/>
      <c r="N161" s="149"/>
    </row>
    <row r="162" spans="2:14">
      <c r="B162" s="148"/>
      <c r="C162" s="174"/>
      <c r="E162" s="193">
        <v>22</v>
      </c>
      <c r="F162" s="194" t="s">
        <v>33</v>
      </c>
      <c r="G162" s="153"/>
      <c r="K162" s="144"/>
      <c r="L162" s="264">
        <f>[2]Pasivet!G38</f>
        <v>100000</v>
      </c>
      <c r="M162" s="133"/>
      <c r="N162" s="149"/>
    </row>
    <row r="163" spans="2:14">
      <c r="B163" s="148"/>
      <c r="C163" s="174"/>
      <c r="E163" s="193">
        <v>23</v>
      </c>
      <c r="F163" s="194" t="s">
        <v>329</v>
      </c>
      <c r="G163" s="153"/>
      <c r="K163" s="144"/>
      <c r="L163" s="179"/>
      <c r="M163" s="133"/>
      <c r="N163" s="149"/>
    </row>
    <row r="164" spans="2:14">
      <c r="B164" s="148"/>
      <c r="C164" s="174"/>
      <c r="E164" s="193">
        <v>24</v>
      </c>
      <c r="F164" s="194" t="s">
        <v>35</v>
      </c>
      <c r="G164" s="153"/>
      <c r="K164" s="144"/>
      <c r="L164" s="179"/>
      <c r="M164" s="133"/>
      <c r="N164" s="149"/>
    </row>
    <row r="165" spans="2:14">
      <c r="B165" s="148"/>
      <c r="C165" s="174"/>
      <c r="E165" s="193">
        <v>25</v>
      </c>
      <c r="F165" s="194" t="s">
        <v>330</v>
      </c>
      <c r="G165" s="153"/>
      <c r="K165" s="144"/>
      <c r="L165" s="179"/>
      <c r="M165" s="133"/>
      <c r="N165" s="149"/>
    </row>
    <row r="166" spans="2:14">
      <c r="B166" s="148"/>
      <c r="C166" s="174"/>
      <c r="E166" s="193">
        <v>26</v>
      </c>
      <c r="F166" s="194" t="s">
        <v>331</v>
      </c>
      <c r="G166" s="153"/>
      <c r="K166" s="144"/>
      <c r="L166" s="179"/>
      <c r="M166" s="133"/>
      <c r="N166" s="149"/>
    </row>
    <row r="167" spans="2:14">
      <c r="B167" s="148"/>
      <c r="C167" s="167" t="s">
        <v>332</v>
      </c>
      <c r="E167" s="178"/>
      <c r="F167" s="170" t="s">
        <v>333</v>
      </c>
      <c r="G167" s="153"/>
      <c r="K167" s="144"/>
      <c r="L167" s="179"/>
      <c r="M167" s="133"/>
      <c r="N167" s="149"/>
    </row>
    <row r="168" spans="2:14">
      <c r="B168" s="148"/>
      <c r="C168" s="181" t="s">
        <v>334</v>
      </c>
      <c r="E168" s="178"/>
      <c r="F168" s="170" t="s">
        <v>90</v>
      </c>
      <c r="G168" s="153"/>
      <c r="K168" s="144"/>
      <c r="L168" s="179"/>
      <c r="M168" s="133"/>
      <c r="N168" s="149"/>
    </row>
    <row r="169" spans="2:14">
      <c r="B169" s="148"/>
      <c r="C169" s="167" t="s">
        <v>335</v>
      </c>
      <c r="E169" s="178"/>
      <c r="F169" s="170" t="s">
        <v>331</v>
      </c>
      <c r="G169" s="153"/>
      <c r="K169" s="144"/>
      <c r="L169" s="179"/>
      <c r="M169" s="133"/>
      <c r="N169" s="149"/>
    </row>
    <row r="170" spans="2:14">
      <c r="B170" s="148"/>
      <c r="C170" s="167"/>
      <c r="E170" s="178"/>
      <c r="F170" s="170"/>
      <c r="G170" s="153"/>
      <c r="K170" s="144"/>
      <c r="L170" s="179"/>
      <c r="M170" s="133"/>
      <c r="N170" s="149"/>
    </row>
    <row r="171" spans="2:14">
      <c r="B171" s="148"/>
      <c r="C171" s="174"/>
      <c r="E171" s="193">
        <v>27</v>
      </c>
      <c r="F171" s="194" t="s">
        <v>336</v>
      </c>
      <c r="G171" s="153"/>
      <c r="K171" s="144"/>
      <c r="L171" s="264">
        <f>'1-Pasqyra e Pozicioni Financiar'!B105</f>
        <v>-8612282</v>
      </c>
      <c r="M171" s="133"/>
      <c r="N171" s="149"/>
    </row>
    <row r="172" spans="2:14">
      <c r="B172" s="148"/>
      <c r="C172" s="174"/>
      <c r="E172" s="193">
        <v>28</v>
      </c>
      <c r="F172" s="194" t="s">
        <v>337</v>
      </c>
      <c r="G172" s="153"/>
      <c r="K172" s="144"/>
      <c r="L172" s="264">
        <f>'1-Pasqyra e Pozicioni Financiar'!B106</f>
        <v>-16194457.399999999</v>
      </c>
      <c r="M172" s="133"/>
      <c r="N172" s="149"/>
    </row>
    <row r="173" spans="2:14">
      <c r="B173" s="148"/>
      <c r="C173" s="150"/>
      <c r="E173" s="178"/>
      <c r="F173" s="153"/>
      <c r="G173" s="153"/>
      <c r="K173" s="144"/>
      <c r="L173" s="179"/>
      <c r="M173" s="133"/>
      <c r="N173" s="149"/>
    </row>
    <row r="174" spans="2:14" ht="17.399999999999999">
      <c r="B174" s="148"/>
      <c r="C174" s="150"/>
      <c r="E174" s="178"/>
      <c r="F174" s="199" t="s">
        <v>338</v>
      </c>
      <c r="G174" s="153"/>
      <c r="K174" s="144"/>
      <c r="L174" s="179"/>
      <c r="M174" s="133"/>
      <c r="N174" s="149"/>
    </row>
    <row r="175" spans="2:14" ht="15">
      <c r="B175" s="148"/>
      <c r="C175" s="150"/>
      <c r="E175" s="178"/>
      <c r="F175" s="284" t="s">
        <v>412</v>
      </c>
      <c r="G175" s="284"/>
      <c r="H175" s="284"/>
      <c r="J175" s="234"/>
      <c r="K175" s="263"/>
      <c r="L175" s="264">
        <f>K176</f>
        <v>29127514.960000001</v>
      </c>
      <c r="M175" s="133"/>
      <c r="N175" s="149"/>
    </row>
    <row r="176" spans="2:14" ht="13.8">
      <c r="B176" s="148"/>
      <c r="C176" s="150"/>
      <c r="E176" s="200" t="s">
        <v>339</v>
      </c>
      <c r="F176" s="156" t="s">
        <v>413</v>
      </c>
      <c r="G176" s="153"/>
      <c r="J176" s="234"/>
      <c r="K176" s="263">
        <f>'2.1-Pasqyra e Perform. (natyra)'!B10</f>
        <v>29127514.960000001</v>
      </c>
      <c r="L176" s="264"/>
      <c r="M176" s="133"/>
      <c r="N176" s="149"/>
    </row>
    <row r="177" spans="2:14" ht="13.8">
      <c r="B177" s="148"/>
      <c r="C177" s="150"/>
      <c r="E177" s="200"/>
      <c r="F177" s="153"/>
      <c r="G177" s="153"/>
      <c r="J177" s="234"/>
      <c r="K177" s="263"/>
      <c r="L177" s="264"/>
      <c r="M177" s="133"/>
      <c r="N177" s="149"/>
    </row>
    <row r="178" spans="2:14" ht="15">
      <c r="B178" s="143"/>
      <c r="C178" s="150"/>
      <c r="E178" s="200"/>
      <c r="F178" s="285" t="s">
        <v>414</v>
      </c>
      <c r="G178" s="285"/>
      <c r="H178" s="285"/>
      <c r="J178" s="234"/>
      <c r="K178" s="234"/>
      <c r="L178" s="264">
        <f>SUM(K179:K183)</f>
        <v>45321972.340000004</v>
      </c>
      <c r="M178" s="112"/>
      <c r="N178" s="130"/>
    </row>
    <row r="179" spans="2:14" ht="13.8">
      <c r="B179" s="143"/>
      <c r="C179" s="150"/>
      <c r="E179" s="200" t="s">
        <v>339</v>
      </c>
      <c r="F179" s="204" t="s">
        <v>415</v>
      </c>
      <c r="G179" s="156"/>
      <c r="J179" s="234"/>
      <c r="K179" s="234">
        <v>6341011</v>
      </c>
      <c r="L179" s="234"/>
      <c r="M179" s="112"/>
      <c r="N179" s="130"/>
    </row>
    <row r="180" spans="2:14" ht="13.8">
      <c r="B180" s="143"/>
      <c r="C180" s="150"/>
      <c r="E180" s="200" t="s">
        <v>339</v>
      </c>
      <c r="F180" s="204" t="s">
        <v>416</v>
      </c>
      <c r="G180" s="156"/>
      <c r="J180" s="234"/>
      <c r="K180" s="234">
        <v>913008</v>
      </c>
      <c r="L180" s="234"/>
      <c r="M180" s="112"/>
      <c r="N180" s="130"/>
    </row>
    <row r="181" spans="2:14" ht="13.8">
      <c r="B181" s="143"/>
      <c r="C181" s="150"/>
      <c r="E181" s="200" t="s">
        <v>339</v>
      </c>
      <c r="F181" s="204" t="s">
        <v>417</v>
      </c>
      <c r="G181" s="156"/>
      <c r="J181" s="234"/>
      <c r="K181" s="234">
        <f>-'2.1-Pasqyra e Perform. (natyra)'!B26</f>
        <v>362764</v>
      </c>
      <c r="L181" s="234"/>
      <c r="M181" s="112"/>
      <c r="N181" s="130"/>
    </row>
    <row r="182" spans="2:14" ht="13.8">
      <c r="B182" s="143"/>
      <c r="C182" s="150"/>
      <c r="E182" s="200" t="s">
        <v>339</v>
      </c>
      <c r="F182" s="204" t="s">
        <v>418</v>
      </c>
      <c r="G182" s="156"/>
      <c r="J182" s="234"/>
      <c r="K182" s="234">
        <f>-'2.1-Pasqyra e Perform. (natyra)'!B19</f>
        <v>23421263.780000001</v>
      </c>
      <c r="L182" s="234"/>
      <c r="M182" s="112"/>
      <c r="N182" s="130"/>
    </row>
    <row r="183" spans="2:14" ht="13.8">
      <c r="B183" s="143"/>
      <c r="C183" s="150"/>
      <c r="E183" s="200" t="s">
        <v>339</v>
      </c>
      <c r="F183" s="204" t="s">
        <v>340</v>
      </c>
      <c r="G183" s="156"/>
      <c r="J183" s="203"/>
      <c r="K183" s="234">
        <f>SUM(J184:J198)+SUM(J199:J202)</f>
        <v>14283925.560000001</v>
      </c>
      <c r="L183" s="234"/>
      <c r="M183" s="112"/>
      <c r="N183" s="130"/>
    </row>
    <row r="184" spans="2:14" ht="13.8">
      <c r="B184" s="143"/>
      <c r="C184" s="150"/>
      <c r="E184" s="200" t="s">
        <v>339</v>
      </c>
      <c r="F184" s="204" t="s">
        <v>428</v>
      </c>
      <c r="G184" s="156"/>
      <c r="J184" s="203">
        <v>2172632.41</v>
      </c>
      <c r="K184" s="234"/>
      <c r="L184" s="234"/>
      <c r="M184" s="112"/>
      <c r="N184" s="130"/>
    </row>
    <row r="185" spans="2:14" ht="13.8">
      <c r="B185" s="143"/>
      <c r="C185" s="150"/>
      <c r="E185" s="200" t="s">
        <v>339</v>
      </c>
      <c r="F185" s="204" t="s">
        <v>429</v>
      </c>
      <c r="G185" s="156"/>
      <c r="J185" s="203">
        <v>154750</v>
      </c>
      <c r="K185" s="234"/>
      <c r="L185" s="234"/>
      <c r="M185" s="112"/>
      <c r="N185" s="130"/>
    </row>
    <row r="186" spans="2:14" ht="13.8">
      <c r="B186" s="143"/>
      <c r="C186" s="150"/>
      <c r="E186" s="200" t="s">
        <v>339</v>
      </c>
      <c r="F186" s="204" t="s">
        <v>420</v>
      </c>
      <c r="G186" s="156"/>
      <c r="J186" s="203">
        <f>1231632.87+558136.8</f>
        <v>1789769.6700000002</v>
      </c>
      <c r="K186" s="234"/>
      <c r="L186" s="234"/>
      <c r="M186" s="112"/>
      <c r="N186" s="130"/>
    </row>
    <row r="187" spans="2:14" ht="13.8">
      <c r="B187" s="143"/>
      <c r="C187" s="150"/>
      <c r="E187" s="200" t="s">
        <v>339</v>
      </c>
      <c r="F187" s="204" t="s">
        <v>430</v>
      </c>
      <c r="G187" s="156"/>
      <c r="J187" s="203">
        <v>105550</v>
      </c>
      <c r="K187" s="234"/>
      <c r="L187" s="234"/>
      <c r="M187" s="112"/>
      <c r="N187" s="130"/>
    </row>
    <row r="188" spans="2:14" ht="13.8">
      <c r="B188" s="143"/>
      <c r="C188" s="150"/>
      <c r="E188" s="200" t="s">
        <v>339</v>
      </c>
      <c r="F188" s="204" t="s">
        <v>431</v>
      </c>
      <c r="G188" s="156"/>
      <c r="J188" s="203">
        <v>98000</v>
      </c>
      <c r="K188" s="234"/>
      <c r="L188" s="234"/>
      <c r="M188" s="112"/>
      <c r="N188" s="130"/>
    </row>
    <row r="189" spans="2:14" ht="13.8">
      <c r="B189" s="143"/>
      <c r="C189" s="150"/>
      <c r="E189" s="200" t="s">
        <v>339</v>
      </c>
      <c r="F189" s="204" t="s">
        <v>432</v>
      </c>
      <c r="G189" s="156"/>
      <c r="J189" s="203">
        <v>5737874.2000000002</v>
      </c>
      <c r="K189" s="234"/>
      <c r="L189" s="234"/>
      <c r="M189" s="112"/>
      <c r="N189" s="130"/>
    </row>
    <row r="190" spans="2:14" ht="13.8">
      <c r="B190" s="143"/>
      <c r="C190" s="150"/>
      <c r="E190" s="200" t="s">
        <v>339</v>
      </c>
      <c r="F190" s="204" t="s">
        <v>433</v>
      </c>
      <c r="G190" s="156"/>
      <c r="J190" s="203">
        <v>115833</v>
      </c>
      <c r="K190" s="234"/>
      <c r="L190" s="234"/>
      <c r="M190" s="112"/>
      <c r="N190" s="130"/>
    </row>
    <row r="191" spans="2:14" ht="13.8">
      <c r="B191" s="143"/>
      <c r="C191" s="150"/>
      <c r="E191" s="200" t="s">
        <v>339</v>
      </c>
      <c r="F191" s="204" t="s">
        <v>434</v>
      </c>
      <c r="G191" s="156"/>
      <c r="J191" s="203">
        <v>107758.33</v>
      </c>
      <c r="K191" s="234"/>
      <c r="L191" s="234"/>
      <c r="M191" s="112"/>
      <c r="N191" s="130"/>
    </row>
    <row r="192" spans="2:14" ht="13.8">
      <c r="B192" s="143"/>
      <c r="C192" s="150"/>
      <c r="E192" s="200" t="s">
        <v>339</v>
      </c>
      <c r="F192" s="204" t="s">
        <v>435</v>
      </c>
      <c r="G192" s="156"/>
      <c r="J192" s="203">
        <v>78120</v>
      </c>
      <c r="K192" s="234"/>
      <c r="L192" s="234"/>
      <c r="M192" s="112"/>
      <c r="N192" s="130"/>
    </row>
    <row r="193" spans="2:16" ht="13.8">
      <c r="B193" s="143"/>
      <c r="C193" s="150"/>
      <c r="E193" s="200" t="s">
        <v>339</v>
      </c>
      <c r="F193" s="204" t="s">
        <v>436</v>
      </c>
      <c r="G193" s="156"/>
      <c r="J193" s="203">
        <v>195284.21</v>
      </c>
      <c r="K193" s="234"/>
      <c r="L193" s="234"/>
      <c r="M193" s="112"/>
      <c r="N193" s="130"/>
    </row>
    <row r="194" spans="2:16" ht="13.8">
      <c r="B194" s="143"/>
      <c r="C194" s="150"/>
      <c r="E194" s="200" t="s">
        <v>339</v>
      </c>
      <c r="F194" s="204" t="s">
        <v>421</v>
      </c>
      <c r="G194" s="156"/>
      <c r="J194" s="203">
        <f>2216157.5+1538388.1</f>
        <v>3754545.6</v>
      </c>
      <c r="K194" s="234"/>
      <c r="L194" s="234"/>
      <c r="M194" s="112"/>
      <c r="N194" s="130"/>
    </row>
    <row r="195" spans="2:16" ht="13.8">
      <c r="B195" s="143"/>
      <c r="C195" s="150"/>
      <c r="E195" s="200" t="s">
        <v>339</v>
      </c>
      <c r="F195" s="204" t="s">
        <v>419</v>
      </c>
      <c r="G195" s="156"/>
      <c r="J195" s="203">
        <v>225081.25</v>
      </c>
      <c r="K195" s="234"/>
      <c r="L195" s="234"/>
      <c r="M195" s="112"/>
      <c r="N195" s="130"/>
    </row>
    <row r="196" spans="2:16" ht="13.8">
      <c r="B196" s="143"/>
      <c r="C196" s="150"/>
      <c r="E196" s="200" t="s">
        <v>339</v>
      </c>
      <c r="F196" s="204" t="s">
        <v>437</v>
      </c>
      <c r="G196" s="156"/>
      <c r="J196" s="203">
        <v>36550</v>
      </c>
      <c r="K196" s="234"/>
      <c r="L196" s="234"/>
      <c r="M196" s="112"/>
      <c r="N196" s="130"/>
    </row>
    <row r="197" spans="2:16" ht="13.8">
      <c r="B197" s="143"/>
      <c r="C197" s="150"/>
      <c r="E197" s="200" t="s">
        <v>339</v>
      </c>
      <c r="F197" s="204" t="s">
        <v>438</v>
      </c>
      <c r="G197" s="156"/>
      <c r="J197" s="203">
        <v>256649.12</v>
      </c>
      <c r="K197" s="234"/>
      <c r="L197" s="234"/>
      <c r="M197" s="112"/>
      <c r="N197" s="130"/>
    </row>
    <row r="198" spans="2:16" ht="13.8">
      <c r="B198" s="143"/>
      <c r="C198" s="150"/>
      <c r="E198" s="200" t="s">
        <v>339</v>
      </c>
      <c r="F198" s="204" t="s">
        <v>439</v>
      </c>
      <c r="G198" s="156"/>
      <c r="J198" s="203">
        <v>52132.5</v>
      </c>
      <c r="K198" s="234"/>
      <c r="L198" s="234"/>
      <c r="M198" s="112"/>
      <c r="N198" s="130"/>
    </row>
    <row r="199" spans="2:16" ht="13.8">
      <c r="B199" s="143"/>
      <c r="C199" s="150"/>
      <c r="E199" s="200" t="s">
        <v>339</v>
      </c>
      <c r="F199" s="204" t="s">
        <v>440</v>
      </c>
      <c r="G199" s="156"/>
      <c r="J199" s="203">
        <v>359634</v>
      </c>
      <c r="K199" s="234"/>
      <c r="L199" s="234"/>
      <c r="M199" s="112"/>
      <c r="N199" s="130"/>
    </row>
    <row r="200" spans="2:16" ht="13.8">
      <c r="B200" s="143"/>
      <c r="C200" s="150"/>
      <c r="E200" s="200" t="s">
        <v>339</v>
      </c>
      <c r="F200" s="204" t="s">
        <v>422</v>
      </c>
      <c r="G200" s="156"/>
      <c r="J200" s="203">
        <v>100241.99</v>
      </c>
      <c r="K200" s="234"/>
      <c r="L200" s="234"/>
      <c r="M200" s="112"/>
      <c r="N200" s="130"/>
    </row>
    <row r="201" spans="2:16" ht="13.8">
      <c r="B201" s="143"/>
      <c r="C201" s="150"/>
      <c r="E201" s="200" t="s">
        <v>339</v>
      </c>
      <c r="F201" s="204" t="s">
        <v>444</v>
      </c>
      <c r="G201" s="156"/>
      <c r="J201" s="203">
        <f>33312.09+228801.1</f>
        <v>262113.19</v>
      </c>
      <c r="K201" s="234"/>
      <c r="L201" s="234"/>
      <c r="M201" s="112"/>
      <c r="N201" s="130"/>
    </row>
    <row r="202" spans="2:16" ht="13.8">
      <c r="B202" s="143"/>
      <c r="C202" s="150"/>
      <c r="E202" s="200" t="s">
        <v>339</v>
      </c>
      <c r="F202" s="204" t="s">
        <v>441</v>
      </c>
      <c r="G202" s="156"/>
      <c r="J202" s="203">
        <f>-77210.48-1241383.43</f>
        <v>-1318593.9099999999</v>
      </c>
      <c r="K202" s="234"/>
      <c r="L202" s="234"/>
      <c r="M202" s="112"/>
      <c r="N202" s="130"/>
    </row>
    <row r="203" spans="2:16">
      <c r="B203" s="143"/>
      <c r="C203" s="150"/>
      <c r="E203" s="112"/>
      <c r="F203" s="112"/>
      <c r="G203" s="112"/>
      <c r="J203" s="203"/>
      <c r="K203" s="234"/>
      <c r="L203" s="234"/>
      <c r="M203" s="112"/>
      <c r="N203" s="130"/>
    </row>
    <row r="204" spans="2:16">
      <c r="B204" s="143"/>
      <c r="C204" s="150"/>
      <c r="E204" s="152">
        <v>10</v>
      </c>
      <c r="F204" s="205" t="s">
        <v>341</v>
      </c>
      <c r="G204" s="156"/>
      <c r="J204" s="234"/>
      <c r="K204" s="234"/>
      <c r="L204" s="265"/>
      <c r="M204" s="112"/>
      <c r="N204" s="130"/>
    </row>
    <row r="205" spans="2:16">
      <c r="B205" s="143"/>
      <c r="C205" s="174"/>
      <c r="D205" s="112"/>
      <c r="E205" s="171"/>
      <c r="F205" s="206" t="s">
        <v>339</v>
      </c>
      <c r="G205" s="112" t="s">
        <v>442</v>
      </c>
      <c r="H205" s="112"/>
      <c r="I205" s="112"/>
      <c r="K205" s="144"/>
      <c r="L205" s="234">
        <f>L175-L178</f>
        <v>-16194457.380000003</v>
      </c>
      <c r="M205" s="112"/>
      <c r="N205" s="130"/>
      <c r="P205" s="201"/>
    </row>
    <row r="206" spans="2:16">
      <c r="B206" s="143"/>
      <c r="C206" s="174"/>
      <c r="D206" s="112"/>
      <c r="E206" s="171"/>
      <c r="F206" s="206" t="s">
        <v>339</v>
      </c>
      <c r="G206" s="112" t="s">
        <v>342</v>
      </c>
      <c r="H206" s="112"/>
      <c r="I206" s="112"/>
      <c r="K206" s="144"/>
      <c r="L206" s="266">
        <f>J201</f>
        <v>262113.19</v>
      </c>
      <c r="M206" s="166"/>
      <c r="N206" s="130"/>
    </row>
    <row r="207" spans="2:16">
      <c r="B207" s="143"/>
      <c r="C207" s="174"/>
      <c r="D207" s="112"/>
      <c r="E207" s="171"/>
      <c r="F207" s="206" t="s">
        <v>339</v>
      </c>
      <c r="G207" s="112" t="s">
        <v>443</v>
      </c>
      <c r="H207" s="112"/>
      <c r="I207" s="112"/>
      <c r="K207" s="144"/>
      <c r="L207" s="266">
        <f>L205+L206</f>
        <v>-15932344.190000003</v>
      </c>
      <c r="M207" s="112"/>
      <c r="N207" s="130"/>
    </row>
    <row r="208" spans="2:16">
      <c r="B208" s="143"/>
      <c r="C208" s="174"/>
      <c r="D208" s="112"/>
      <c r="E208" s="171"/>
      <c r="F208" s="206" t="s">
        <v>339</v>
      </c>
      <c r="G208" s="112" t="s">
        <v>4</v>
      </c>
      <c r="H208" s="112"/>
      <c r="I208" s="112"/>
      <c r="K208" s="144"/>
      <c r="L208" s="266">
        <v>0</v>
      </c>
      <c r="M208" s="112"/>
      <c r="N208" s="130"/>
    </row>
    <row r="209" spans="2:14">
      <c r="B209" s="143"/>
      <c r="C209" s="174"/>
      <c r="D209" s="112"/>
      <c r="E209" s="171"/>
      <c r="F209" s="206"/>
      <c r="G209" s="112"/>
      <c r="H209" s="112"/>
      <c r="I209" s="112"/>
      <c r="K209" s="144"/>
      <c r="L209" s="234"/>
      <c r="M209" s="112"/>
      <c r="N209" s="130"/>
    </row>
    <row r="210" spans="2:14">
      <c r="B210" s="143"/>
      <c r="C210" s="174"/>
      <c r="D210" s="112"/>
      <c r="E210" s="171"/>
      <c r="F210" s="112"/>
      <c r="G210" s="112"/>
      <c r="H210" s="112"/>
      <c r="I210" s="112"/>
      <c r="J210" s="112"/>
      <c r="K210" s="112"/>
      <c r="L210" s="201"/>
      <c r="M210" s="112"/>
      <c r="N210" s="130"/>
    </row>
    <row r="211" spans="2:14" ht="17.399999999999999">
      <c r="B211" s="148"/>
      <c r="C211" s="150"/>
      <c r="D211" s="286" t="s">
        <v>343</v>
      </c>
      <c r="E211" s="286"/>
      <c r="F211" s="207" t="s">
        <v>374</v>
      </c>
      <c r="L211" s="234"/>
      <c r="M211" s="133"/>
      <c r="N211" s="149"/>
    </row>
    <row r="212" spans="2:14" ht="17.399999999999999">
      <c r="B212" s="148"/>
      <c r="C212" s="150"/>
      <c r="D212" s="240"/>
      <c r="E212" s="240"/>
      <c r="F212" s="207"/>
      <c r="L212" s="234"/>
      <c r="M212" s="133"/>
      <c r="N212" s="149"/>
    </row>
    <row r="213" spans="2:14">
      <c r="B213" s="148"/>
      <c r="C213" s="150"/>
      <c r="E213" s="144"/>
      <c r="L213" s="133"/>
      <c r="M213" s="133"/>
      <c r="N213" s="149"/>
    </row>
    <row r="214" spans="2:14">
      <c r="B214" s="148"/>
      <c r="C214" s="150"/>
      <c r="E214" s="144"/>
      <c r="F214" s="133" t="s">
        <v>344</v>
      </c>
      <c r="L214" s="133"/>
      <c r="M214" s="133"/>
      <c r="N214" s="149"/>
    </row>
    <row r="215" spans="2:14">
      <c r="B215" s="148"/>
      <c r="C215" s="150"/>
      <c r="E215" s="208" t="s">
        <v>345</v>
      </c>
      <c r="L215" s="133"/>
      <c r="M215" s="133"/>
      <c r="N215" s="149"/>
    </row>
    <row r="216" spans="2:14">
      <c r="B216" s="148"/>
      <c r="C216" s="150"/>
      <c r="E216" s="144"/>
      <c r="F216" s="133" t="s">
        <v>346</v>
      </c>
      <c r="L216" s="133"/>
      <c r="M216" s="133"/>
      <c r="N216" s="149"/>
    </row>
    <row r="217" spans="2:14">
      <c r="B217" s="148"/>
      <c r="C217" s="150"/>
      <c r="E217" s="208" t="s">
        <v>347</v>
      </c>
      <c r="L217" s="133"/>
      <c r="M217" s="133"/>
      <c r="N217" s="149"/>
    </row>
    <row r="218" spans="2:14">
      <c r="B218" s="148"/>
      <c r="C218" s="150"/>
      <c r="E218" s="208"/>
      <c r="L218" s="133"/>
      <c r="M218" s="133"/>
      <c r="N218" s="149"/>
    </row>
    <row r="219" spans="2:14">
      <c r="B219" s="148"/>
      <c r="C219" s="150"/>
      <c r="E219" s="208"/>
      <c r="L219" s="133"/>
      <c r="M219" s="133"/>
      <c r="N219" s="149"/>
    </row>
    <row r="220" spans="2:14">
      <c r="B220" s="148"/>
      <c r="C220" s="150"/>
      <c r="E220" s="208"/>
      <c r="L220" s="133"/>
      <c r="M220" s="133"/>
      <c r="N220" s="149"/>
    </row>
    <row r="221" spans="2:14">
      <c r="B221" s="148"/>
      <c r="C221" s="150"/>
      <c r="E221" s="144"/>
      <c r="L221" s="133"/>
      <c r="M221" s="133"/>
      <c r="N221" s="149"/>
    </row>
    <row r="222" spans="2:14" ht="15">
      <c r="B222" s="148"/>
      <c r="C222" s="287" t="s">
        <v>348</v>
      </c>
      <c r="D222" s="287"/>
      <c r="E222" s="287"/>
      <c r="F222" s="287"/>
      <c r="G222" s="287"/>
      <c r="J222" s="287" t="s">
        <v>349</v>
      </c>
      <c r="K222" s="287"/>
      <c r="L222" s="287"/>
      <c r="M222" s="287"/>
      <c r="N222" s="149"/>
    </row>
    <row r="223" spans="2:14" ht="15">
      <c r="B223" s="148"/>
      <c r="C223" s="283" t="s">
        <v>350</v>
      </c>
      <c r="D223" s="283"/>
      <c r="E223" s="283"/>
      <c r="F223" s="283"/>
      <c r="G223" s="283"/>
      <c r="J223" s="283" t="s">
        <v>423</v>
      </c>
      <c r="K223" s="283"/>
      <c r="L223" s="283"/>
      <c r="M223" s="283"/>
      <c r="N223" s="149"/>
    </row>
    <row r="224" spans="2:14" ht="15">
      <c r="B224" s="148"/>
      <c r="C224" s="241"/>
      <c r="D224" s="241"/>
      <c r="E224" s="241"/>
      <c r="F224" s="241"/>
      <c r="G224" s="241"/>
      <c r="J224" s="241"/>
      <c r="K224" s="241"/>
      <c r="L224" s="241"/>
      <c r="M224" s="241"/>
      <c r="N224" s="149"/>
    </row>
    <row r="225" spans="2:14" ht="15">
      <c r="B225" s="148"/>
      <c r="C225" s="272"/>
      <c r="D225" s="272"/>
      <c r="E225" s="272"/>
      <c r="F225" s="272"/>
      <c r="G225" s="272"/>
      <c r="J225" s="272"/>
      <c r="K225" s="272"/>
      <c r="L225" s="272"/>
      <c r="M225" s="272"/>
      <c r="N225" s="149"/>
    </row>
    <row r="226" spans="2:14" ht="15">
      <c r="B226" s="148"/>
      <c r="C226" s="272"/>
      <c r="D226" s="272"/>
      <c r="E226" s="272"/>
      <c r="F226" s="272"/>
      <c r="G226" s="272"/>
      <c r="J226" s="272"/>
      <c r="K226" s="272"/>
      <c r="L226" s="272"/>
      <c r="M226" s="272"/>
      <c r="N226" s="149"/>
    </row>
    <row r="227" spans="2:14" ht="15">
      <c r="B227" s="148"/>
      <c r="C227" s="272"/>
      <c r="D227" s="272"/>
      <c r="E227" s="272"/>
      <c r="F227" s="272"/>
      <c r="G227" s="272"/>
      <c r="J227" s="272"/>
      <c r="K227" s="272"/>
      <c r="L227" s="272"/>
      <c r="M227" s="272"/>
      <c r="N227" s="149"/>
    </row>
    <row r="228" spans="2:14" ht="15">
      <c r="B228" s="148"/>
      <c r="C228" s="272"/>
      <c r="D228" s="272"/>
      <c r="E228" s="272"/>
      <c r="F228" s="272"/>
      <c r="G228" s="272"/>
      <c r="J228" s="272"/>
      <c r="K228" s="272"/>
      <c r="L228" s="272"/>
      <c r="M228" s="272"/>
      <c r="N228" s="149"/>
    </row>
    <row r="229" spans="2:14" ht="15">
      <c r="B229" s="148"/>
      <c r="C229" s="272"/>
      <c r="D229" s="272"/>
      <c r="E229" s="272"/>
      <c r="F229" s="272"/>
      <c r="G229" s="272"/>
      <c r="J229" s="272"/>
      <c r="K229" s="272"/>
      <c r="L229" s="272"/>
      <c r="M229" s="272"/>
      <c r="N229" s="149"/>
    </row>
    <row r="230" spans="2:14" ht="15">
      <c r="B230" s="148"/>
      <c r="C230" s="272"/>
      <c r="D230" s="272"/>
      <c r="E230" s="272"/>
      <c r="F230" s="272"/>
      <c r="G230" s="272"/>
      <c r="J230" s="272"/>
      <c r="K230" s="272"/>
      <c r="L230" s="272"/>
      <c r="M230" s="272"/>
      <c r="N230" s="149"/>
    </row>
    <row r="231" spans="2:14" ht="15">
      <c r="B231" s="148"/>
      <c r="C231" s="241"/>
      <c r="D231" s="241"/>
      <c r="E231" s="241"/>
      <c r="F231" s="241"/>
      <c r="G231" s="241"/>
      <c r="J231" s="241"/>
      <c r="K231" s="241"/>
      <c r="L231" s="241"/>
      <c r="M231" s="241"/>
      <c r="N231" s="149"/>
    </row>
    <row r="232" spans="2:14" ht="15">
      <c r="B232" s="148"/>
      <c r="C232" s="241"/>
      <c r="D232" s="241"/>
      <c r="E232" s="241"/>
      <c r="F232" s="241"/>
      <c r="G232" s="241"/>
      <c r="J232" s="241"/>
      <c r="K232" s="241"/>
      <c r="L232" s="241"/>
      <c r="M232" s="241"/>
      <c r="N232" s="149"/>
    </row>
    <row r="233" spans="2:14" ht="15">
      <c r="B233" s="148"/>
      <c r="C233" s="241"/>
      <c r="D233" s="241"/>
      <c r="E233" s="241"/>
      <c r="F233" s="241"/>
      <c r="G233" s="241"/>
      <c r="J233" s="241"/>
      <c r="K233" s="241"/>
      <c r="L233" s="241"/>
      <c r="M233" s="241"/>
      <c r="N233" s="149"/>
    </row>
    <row r="234" spans="2:14" ht="15">
      <c r="B234" s="148"/>
      <c r="C234" s="241"/>
      <c r="D234" s="241"/>
      <c r="E234" s="241"/>
      <c r="F234" s="241"/>
      <c r="G234" s="241"/>
      <c r="J234" s="241"/>
      <c r="K234" s="241"/>
      <c r="L234" s="241"/>
      <c r="M234" s="241"/>
      <c r="N234" s="149"/>
    </row>
    <row r="235" spans="2:14" ht="15">
      <c r="B235" s="148"/>
      <c r="C235" s="241"/>
      <c r="D235" s="241"/>
      <c r="E235" s="241"/>
      <c r="F235" s="241"/>
      <c r="G235" s="241"/>
      <c r="J235" s="241"/>
      <c r="K235" s="241"/>
      <c r="L235" s="241"/>
      <c r="M235" s="241"/>
      <c r="N235" s="149"/>
    </row>
    <row r="236" spans="2:14" ht="15">
      <c r="B236" s="148"/>
      <c r="C236" s="241"/>
      <c r="D236" s="241"/>
      <c r="E236" s="241"/>
      <c r="F236" s="241"/>
      <c r="G236" s="241"/>
      <c r="J236" s="241"/>
      <c r="K236" s="241"/>
      <c r="L236" s="241"/>
      <c r="M236" s="241"/>
      <c r="N236" s="149"/>
    </row>
    <row r="237" spans="2:14">
      <c r="B237" s="209"/>
      <c r="C237" s="210"/>
      <c r="D237" s="115"/>
      <c r="E237" s="211"/>
      <c r="F237" s="115"/>
      <c r="G237" s="115"/>
      <c r="H237" s="115"/>
      <c r="I237" s="115"/>
      <c r="J237" s="115"/>
      <c r="K237" s="115"/>
      <c r="L237" s="115"/>
      <c r="M237" s="115"/>
      <c r="N237" s="212"/>
    </row>
    <row r="238" spans="2:14">
      <c r="B238" s="118"/>
      <c r="C238" s="213"/>
      <c r="D238" s="118"/>
      <c r="E238" s="118"/>
      <c r="F238" s="118"/>
      <c r="G238" s="118"/>
      <c r="H238" s="118"/>
      <c r="I238" s="118"/>
      <c r="J238" s="118"/>
      <c r="K238" s="118"/>
      <c r="L238" s="119"/>
      <c r="M238" s="119"/>
      <c r="N238" s="118"/>
    </row>
    <row r="239" spans="2:14">
      <c r="N239" s="133"/>
    </row>
  </sheetData>
  <mergeCells count="27">
    <mergeCell ref="F73:L73"/>
    <mergeCell ref="B3:N3"/>
    <mergeCell ref="D62:E62"/>
    <mergeCell ref="E68:E69"/>
    <mergeCell ref="F68:G69"/>
    <mergeCell ref="H68:H69"/>
    <mergeCell ref="I68:J69"/>
    <mergeCell ref="F70:G70"/>
    <mergeCell ref="I70:J70"/>
    <mergeCell ref="F71:G71"/>
    <mergeCell ref="I71:J71"/>
    <mergeCell ref="F72:G72"/>
    <mergeCell ref="E76:E77"/>
    <mergeCell ref="F76:J77"/>
    <mergeCell ref="F78:J78"/>
    <mergeCell ref="F79:L79"/>
    <mergeCell ref="E130:E131"/>
    <mergeCell ref="F130:F131"/>
    <mergeCell ref="G130:I130"/>
    <mergeCell ref="J130:L130"/>
    <mergeCell ref="C223:G223"/>
    <mergeCell ref="J223:M223"/>
    <mergeCell ref="F175:H175"/>
    <mergeCell ref="F178:H178"/>
    <mergeCell ref="D211:E211"/>
    <mergeCell ref="C222:G222"/>
    <mergeCell ref="J222:M222"/>
  </mergeCell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Kapaku</vt:lpstr>
      <vt:lpstr>1-Pasqyra e Pozicioni Financiar</vt:lpstr>
      <vt:lpstr>2.1-Pasqyra e Perform. (natyra)</vt:lpstr>
      <vt:lpstr>3.1-CashFlow (indirekt)</vt:lpstr>
      <vt:lpstr>4-Pasq. e Levizjeve ne Kapital</vt:lpstr>
      <vt:lpstr>Shenime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2021-03-29T09:50:46Z</cp:lastPrinted>
  <dcterms:created xsi:type="dcterms:W3CDTF">2012-01-19T09:31:29Z</dcterms:created>
  <dcterms:modified xsi:type="dcterms:W3CDTF">2021-03-30T15:53:06Z</dcterms:modified>
</cp:coreProperties>
</file>