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35" yWindow="-90" windowWidth="14340" windowHeight="12795" tabRatio="823" activeTab="7"/>
  </bookViews>
  <sheets>
    <sheet name="Kop." sheetId="1" r:id="rId1"/>
    <sheet name="Aktivet" sheetId="4" r:id="rId2"/>
    <sheet name="Pasivet" sheetId="14" r:id="rId3"/>
    <sheet name="PASH" sheetId="15" r:id="rId4"/>
    <sheet name="Fluksi " sheetId="18" r:id="rId5"/>
    <sheet name="Ndihmese Fluksi" sheetId="26" r:id="rId6"/>
    <sheet name="Kapitali" sheetId="25" r:id="rId7"/>
    <sheet name="Shenimet Spjeguse" sheetId="29" r:id="rId8"/>
  </sheets>
  <externalReferences>
    <externalReference r:id="rId9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I245" i="29"/>
  <c r="H8" i="15"/>
  <c r="G8"/>
  <c r="D20" i="26"/>
  <c r="L616" i="29"/>
  <c r="L612"/>
  <c r="L611"/>
  <c r="L610"/>
  <c r="L609"/>
  <c r="L608"/>
  <c r="L607"/>
  <c r="L606"/>
  <c r="L605"/>
  <c r="L602"/>
  <c r="L601"/>
  <c r="L597"/>
  <c r="L595"/>
  <c r="L591"/>
  <c r="L587"/>
  <c r="L578"/>
  <c r="L575"/>
  <c r="L571" s="1"/>
  <c r="J567" l="1"/>
  <c r="J565"/>
  <c r="J564"/>
  <c r="J563"/>
  <c r="J561"/>
  <c r="J560"/>
  <c r="J558"/>
  <c r="J557"/>
  <c r="J556"/>
  <c r="J555"/>
  <c r="J554"/>
  <c r="J553"/>
  <c r="J552"/>
  <c r="J550"/>
  <c r="J549"/>
  <c r="J548"/>
  <c r="J547"/>
  <c r="J546"/>
  <c r="J545"/>
  <c r="J568" s="1"/>
  <c r="L538"/>
  <c r="L485"/>
  <c r="L473"/>
  <c r="L419"/>
  <c r="L417"/>
  <c r="L416"/>
  <c r="L410"/>
  <c r="L382"/>
  <c r="L331"/>
  <c r="L302"/>
  <c r="L237"/>
  <c r="L236"/>
  <c r="L194"/>
  <c r="L122"/>
  <c r="L109"/>
  <c r="L142"/>
  <c r="L167"/>
  <c r="L160"/>
  <c r="L518" l="1"/>
  <c r="M38" i="25"/>
  <c r="L38"/>
  <c r="J38"/>
  <c r="I38"/>
  <c r="H38"/>
  <c r="F38"/>
  <c r="E38"/>
  <c r="D38"/>
  <c r="M29"/>
  <c r="L29"/>
  <c r="J29"/>
  <c r="I29"/>
  <c r="H29"/>
  <c r="F29"/>
  <c r="E29"/>
  <c r="G20" i="15"/>
  <c r="H7" i="26"/>
  <c r="E44" i="18"/>
  <c r="E41"/>
  <c r="E29"/>
  <c r="J7" i="26"/>
  <c r="J8"/>
  <c r="G19" l="1"/>
  <c r="G25"/>
  <c r="F19"/>
  <c r="F25"/>
  <c r="E16"/>
  <c r="E17"/>
  <c r="E21"/>
  <c r="E23"/>
  <c r="E24"/>
  <c r="D13"/>
  <c r="D16"/>
  <c r="D17"/>
  <c r="F17" s="1"/>
  <c r="D18"/>
  <c r="G20"/>
  <c r="E11" i="18" s="1"/>
  <c r="D21" i="26"/>
  <c r="D22"/>
  <c r="D23"/>
  <c r="D24"/>
  <c r="D27"/>
  <c r="I7"/>
  <c r="G30" i="15"/>
  <c r="G36"/>
  <c r="E10" i="18" s="1"/>
  <c r="G21" i="15"/>
  <c r="G14"/>
  <c r="G12"/>
  <c r="G11"/>
  <c r="L483" i="29" s="1"/>
  <c r="G42" i="14"/>
  <c r="G48" s="1"/>
  <c r="D28" i="26" s="1"/>
  <c r="G28" s="1"/>
  <c r="G21" i="14"/>
  <c r="G36" s="1"/>
  <c r="G6"/>
  <c r="G20" s="1"/>
  <c r="D26" i="26" s="1"/>
  <c r="G13" i="4"/>
  <c r="D14" i="26" s="1"/>
  <c r="G7" i="4"/>
  <c r="G6" s="1"/>
  <c r="G50"/>
  <c r="G38"/>
  <c r="G19"/>
  <c r="D15" i="26" s="1"/>
  <c r="H247" i="29"/>
  <c r="J247"/>
  <c r="K247"/>
  <c r="L247"/>
  <c r="G247"/>
  <c r="L604"/>
  <c r="L600"/>
  <c r="L586"/>
  <c r="G16" i="25"/>
  <c r="G6"/>
  <c r="L594" i="29" l="1"/>
  <c r="F16" i="26"/>
  <c r="I16" s="1"/>
  <c r="G35" i="15"/>
  <c r="G40" s="1"/>
  <c r="K31" i="25" s="1"/>
  <c r="H9" i="26"/>
  <c r="J9"/>
  <c r="F23"/>
  <c r="F21"/>
  <c r="F24"/>
  <c r="G23"/>
  <c r="G21"/>
  <c r="G17"/>
  <c r="G24"/>
  <c r="G16"/>
  <c r="D29"/>
  <c r="F28"/>
  <c r="H28" s="1"/>
  <c r="F20"/>
  <c r="I20" s="1"/>
  <c r="G37" i="14"/>
  <c r="G49" s="1"/>
  <c r="G29" i="4"/>
  <c r="G51" s="1"/>
  <c r="H45" i="14"/>
  <c r="H42" s="1"/>
  <c r="H48" s="1"/>
  <c r="K16" i="25"/>
  <c r="G18" s="1"/>
  <c r="L498" i="29" l="1"/>
  <c r="K38" i="25"/>
  <c r="E7" i="18"/>
  <c r="J17" i="26"/>
  <c r="J18"/>
  <c r="J19"/>
  <c r="J21"/>
  <c r="J22"/>
  <c r="J23"/>
  <c r="J24"/>
  <c r="J25"/>
  <c r="L487" i="29"/>
  <c r="L384"/>
  <c r="H25" i="14"/>
  <c r="H21" s="1"/>
  <c r="H17" i="4"/>
  <c r="L453" i="29"/>
  <c r="L448" s="1"/>
  <c r="L424"/>
  <c r="L437"/>
  <c r="L433"/>
  <c r="L399"/>
  <c r="L381"/>
  <c r="I247"/>
  <c r="L430" l="1"/>
  <c r="L482" s="1"/>
  <c r="I9" i="26"/>
  <c r="H30" i="15"/>
  <c r="H20"/>
  <c r="H14"/>
  <c r="H11"/>
  <c r="H15" i="14"/>
  <c r="H6" s="1"/>
  <c r="H20" s="1"/>
  <c r="H14"/>
  <c r="H14" i="4"/>
  <c r="L470" i="29"/>
  <c r="M96"/>
  <c r="M87"/>
  <c r="H44" i="4"/>
  <c r="E22" i="26" s="1"/>
  <c r="H38" i="4"/>
  <c r="H31"/>
  <c r="E18" i="26" s="1"/>
  <c r="H19" i="4"/>
  <c r="E15" i="26" s="1"/>
  <c r="H13" i="4"/>
  <c r="E14" i="26" s="1"/>
  <c r="H9" i="4"/>
  <c r="E13" i="26" s="1"/>
  <c r="J13"/>
  <c r="F41" i="18"/>
  <c r="F29"/>
  <c r="G27" i="25"/>
  <c r="N5"/>
  <c r="N7"/>
  <c r="N8"/>
  <c r="N9"/>
  <c r="N10"/>
  <c r="N11"/>
  <c r="N12"/>
  <c r="N13"/>
  <c r="N14"/>
  <c r="N15"/>
  <c r="N17"/>
  <c r="N19"/>
  <c r="N21"/>
  <c r="N22"/>
  <c r="N23"/>
  <c r="N24"/>
  <c r="N25"/>
  <c r="N26"/>
  <c r="E6"/>
  <c r="E16" s="1"/>
  <c r="F6"/>
  <c r="F16" s="1"/>
  <c r="F18" s="1"/>
  <c r="F27" s="1"/>
  <c r="H6"/>
  <c r="H16" s="1"/>
  <c r="H18" s="1"/>
  <c r="H27" s="1"/>
  <c r="I6"/>
  <c r="I16" s="1"/>
  <c r="I18" s="1"/>
  <c r="I27" s="1"/>
  <c r="J6"/>
  <c r="J16" s="1"/>
  <c r="J18" s="1"/>
  <c r="J27" s="1"/>
  <c r="L6"/>
  <c r="L16" s="1"/>
  <c r="L18" s="1"/>
  <c r="L27" s="1"/>
  <c r="M6"/>
  <c r="M16" s="1"/>
  <c r="M18" s="1"/>
  <c r="M27" s="1"/>
  <c r="N4"/>
  <c r="H36" i="15"/>
  <c r="F10" i="18" s="1"/>
  <c r="H21" i="15"/>
  <c r="H32" i="14"/>
  <c r="H36" s="1"/>
  <c r="E27" i="26" s="1"/>
  <c r="H6" i="4"/>
  <c r="D16" i="25"/>
  <c r="H50" i="4"/>
  <c r="E18" i="25" l="1"/>
  <c r="E27" s="1"/>
  <c r="N16"/>
  <c r="N6"/>
  <c r="D18"/>
  <c r="D27" s="1"/>
  <c r="D29" s="1"/>
  <c r="F14" i="26"/>
  <c r="I14" s="1"/>
  <c r="E16" i="18" s="1"/>
  <c r="G14" i="26"/>
  <c r="F18"/>
  <c r="G18"/>
  <c r="F22"/>
  <c r="G22"/>
  <c r="F13"/>
  <c r="G13"/>
  <c r="G15"/>
  <c r="H15" s="1"/>
  <c r="E17" i="18" s="1"/>
  <c r="F15" i="26"/>
  <c r="H29" i="4"/>
  <c r="E26" i="26"/>
  <c r="H37" i="14"/>
  <c r="H49" s="1"/>
  <c r="F27" i="26"/>
  <c r="H27" s="1"/>
  <c r="H29" s="1"/>
  <c r="G27"/>
  <c r="L478" i="29"/>
  <c r="L480" s="1"/>
  <c r="L489" s="1"/>
  <c r="H35" i="15"/>
  <c r="J28" i="26"/>
  <c r="H51" i="4"/>
  <c r="J16" i="26"/>
  <c r="J15"/>
  <c r="N18" i="25" l="1"/>
  <c r="F26" i="26"/>
  <c r="E29"/>
  <c r="G26"/>
  <c r="I26" s="1"/>
  <c r="J14"/>
  <c r="J20"/>
  <c r="H40" i="15"/>
  <c r="K20" i="25" s="1"/>
  <c r="F7" i="18"/>
  <c r="F29" i="26" l="1"/>
  <c r="G29"/>
  <c r="J26"/>
  <c r="E18" i="18"/>
  <c r="E20" s="1"/>
  <c r="E43" s="1"/>
  <c r="E46" s="1"/>
  <c r="J27" i="26"/>
  <c r="K27" i="25"/>
  <c r="N20"/>
  <c r="N27" l="1"/>
  <c r="G29"/>
  <c r="F20" i="18"/>
  <c r="F43" s="1"/>
  <c r="F46" s="1"/>
  <c r="J29" i="26"/>
  <c r="I29"/>
  <c r="G38" i="25" l="1"/>
  <c r="N38" s="1"/>
  <c r="N29"/>
</calcChain>
</file>

<file path=xl/comments1.xml><?xml version="1.0" encoding="utf-8"?>
<comments xmlns="http://schemas.openxmlformats.org/spreadsheetml/2006/main">
  <authors>
    <author>admin</author>
  </authors>
  <commentList>
    <comment ref="K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Pervec atyre me siper dhe kur nuk kane karakter te rregullt si qirate e zakoneshme,komisionet per transportetj.
</t>
        </r>
      </text>
    </comment>
  </commentList>
</comments>
</file>

<file path=xl/sharedStrings.xml><?xml version="1.0" encoding="utf-8"?>
<sst xmlns="http://schemas.openxmlformats.org/spreadsheetml/2006/main" count="1276" uniqueCount="704">
  <si>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</si>
  <si>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</si>
  <si>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</si>
  <si>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</si>
  <si>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</si>
  <si>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</si>
  <si>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</si>
  <si>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</si>
  <si>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</si>
  <si>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</si>
  <si>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</si>
  <si>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</si>
  <si>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</si>
  <si>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</si>
  <si>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</si>
  <si>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</si>
  <si>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</si>
  <si>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</si>
  <si>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</si>
  <si>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</si>
  <si>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</si>
  <si>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</si>
  <si>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</si>
  <si>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</si>
  <si>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</si>
  <si>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</si>
  <si>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Emertimi dhe Forma ligjore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</si>
  <si>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</si>
  <si>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</si>
  <si>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</si>
  <si>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</si>
  <si>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</si>
  <si>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</si>
  <si>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</si>
  <si>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</si>
  <si>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</si>
  <si>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</si>
  <si>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</si>
  <si>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</si>
  <si>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</si>
  <si>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</si>
  <si>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</si>
  <si>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</si>
  <si>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</si>
  <si>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</si>
  <si>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</si>
  <si>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</si>
  <si>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</si>
  <si>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</si>
  <si>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</si>
  <si>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</si>
  <si>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</si>
  <si>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</si>
  <si>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</si>
  <si>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</si>
  <si>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</si>
  <si>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</si>
  <si>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</si>
  <si>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</si>
  <si>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</si>
  <si>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</si>
  <si>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</si>
  <si>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</si>
  <si>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</si>
  <si>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</si>
  <si>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</si>
  <si>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</si>
  <si>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</si>
  <si>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</si>
  <si>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</si>
  <si>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</si>
  <si>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</si>
  <si>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</si>
  <si>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</si>
  <si>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</si>
  <si>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</si>
  <si>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</si>
  <si>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</si>
  <si>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</si>
  <si>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</si>
  <si>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</si>
  <si>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</si>
  <si>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</si>
  <si>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</si>
  <si>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</si>
  <si>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</si>
  <si>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</si>
  <si>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</si>
  <si>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</si>
  <si>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</si>
  <si>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</si>
  <si>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</si>
  <si>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</si>
  <si>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</si>
  <si>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</si>
  <si>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</si>
  <si>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</si>
  <si>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</si>
  <si>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</si>
  <si>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</si>
  <si>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</si>
  <si>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</si>
  <si>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</si>
  <si>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</si>
  <si>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</si>
  <si>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</si>
  <si>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</si>
  <si>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</si>
  <si>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</si>
  <si>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</si>
  <si>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</si>
  <si>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</si>
  <si>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</si>
  <si>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</si>
  <si>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</si>
  <si>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</si>
  <si>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</si>
  <si>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</si>
  <si>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</si>
  <si>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</si>
  <si>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</si>
  <si>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</si>
  <si>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</si>
  <si>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</si>
  <si>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</si>
  <si>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</si>
  <si>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</si>
  <si>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</si>
  <si>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</si>
  <si>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</si>
  <si>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</si>
  <si>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</si>
  <si>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</si>
  <si>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</si>
  <si>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</si>
  <si>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</si>
  <si>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</si>
  <si>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</si>
  <si>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</si>
  <si>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</si>
  <si>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</si>
  <si>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</si>
  <si>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</si>
  <si>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</si>
  <si>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</si>
  <si>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</si>
  <si>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</si>
  <si>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</si>
  <si>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</si>
  <si>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</si>
  <si>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</si>
  <si>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</si>
  <si>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</si>
  <si>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</si>
  <si>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</si>
  <si>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</si>
  <si>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</si>
  <si>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</si>
  <si>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</si>
  <si>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</si>
  <si>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</si>
  <si>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</si>
  <si>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</si>
  <si>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</si>
  <si>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</si>
  <si>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</si>
  <si>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</si>
  <si>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</si>
  <si>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</si>
  <si>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</si>
  <si>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</si>
  <si>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</si>
  <si>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</si>
  <si>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</si>
  <si>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</si>
  <si>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</si>
  <si>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</si>
  <si>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</si>
  <si>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</si>
  <si>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</si>
  <si>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</si>
  <si>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</si>
  <si>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</si>
  <si>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</si>
  <si>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</si>
  <si>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</si>
  <si>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</si>
  <si>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</si>
  <si>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</si>
  <si>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</si>
  <si>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</si>
  <si>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</si>
  <si>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</si>
  <si>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</si>
  <si>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</si>
  <si>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</si>
  <si>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</si>
  <si>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</si>
  <si>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</si>
  <si>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</si>
  <si>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</si>
  <si>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</si>
  <si>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</si>
  <si>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</si>
  <si>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</si>
  <si>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</si>
  <si>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</si>
  <si>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</si>
  <si>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</si>
  <si>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</si>
  <si>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</si>
  <si>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</si>
  <si>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</si>
  <si>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</si>
  <si>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</si>
  <si>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</si>
  <si>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</si>
  <si>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</si>
  <si>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</si>
  <si>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</si>
  <si>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</si>
  <si>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31.12.2015</t>
  </si>
  <si>
    <t>Pozicioni financiar më 31 dhjetor 2015</t>
  </si>
  <si>
    <t>Pozicioni financiar i rideklaruar më 31 dhjetor 2014</t>
  </si>
  <si>
    <t>Pozicioni financiar më 31 dhjetor 2013</t>
  </si>
  <si>
    <t>Pozicioni financiar i rideklaruar më 1 janar 2014</t>
  </si>
  <si>
    <t>Pozicioni financiar i rideklaruar më 1 janar 2015</t>
  </si>
  <si>
    <t>Mjete monetare dhe ekuivalentë të mjeteve monetare më 1 janar 2015</t>
  </si>
  <si>
    <t>Mjete monetare dhe ekuivalentë të mjeteve monetare më 31 dhjetor 2015</t>
  </si>
  <si>
    <t xml:space="preserve">Shoqeria  </t>
  </si>
  <si>
    <t>Emertimi</t>
  </si>
  <si>
    <t>Gjendja</t>
  </si>
  <si>
    <t>Ndryshimi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</si>
  <si>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</si>
  <si>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</si>
  <si>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</si>
  <si>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</si>
  <si>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</si>
  <si>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</si>
  <si>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</si>
  <si>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</si>
  <si>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</si>
  <si>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 xml:space="preserve">Kapitali </t>
  </si>
  <si>
    <t>S H U M A</t>
  </si>
  <si>
    <t>Aktivet materiale (Vl.Fillestare)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</si>
  <si>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</si>
  <si>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</si>
  <si>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</si>
  <si>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</si>
  <si>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</si>
  <si>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</si>
  <si>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</si>
  <si>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</si>
  <si>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</si>
  <si>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</si>
  <si>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</si>
  <si>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</si>
  <si>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</si>
  <si>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</si>
  <si>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</si>
  <si>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Per percaktimin e kostos se inventareve eshte zgjedhur metoda "FIFO" ( hyrje e pare ,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</si>
  <si>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</si>
  <si>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</si>
  <si>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</si>
  <si>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</si>
  <si>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</si>
  <si>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</si>
  <si>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</si>
  <si>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</si>
  <si>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</si>
  <si>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</si>
  <si>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</si>
  <si>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</si>
  <si>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</si>
  <si>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</si>
  <si>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</si>
  <si>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</si>
  <si>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</si>
  <si>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</si>
  <si>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</si>
  <si>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</si>
  <si>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</si>
  <si>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</si>
  <si>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</si>
  <si>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Analiza e posteve te amortizushme</t>
  </si>
  <si>
    <t>Viti raportues</t>
  </si>
  <si>
    <t>Viti paraardhes</t>
  </si>
  <si>
    <t>Vlera</t>
  </si>
  <si>
    <t>Vl.mbetur</t>
  </si>
  <si>
    <t>Shuma</t>
  </si>
  <si>
    <t>III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</si>
  <si>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</si>
  <si>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</si>
  <si>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</si>
  <si>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</si>
  <si>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</si>
  <si>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</si>
  <si>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</si>
  <si>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</si>
  <si>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</si>
  <si>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</si>
  <si>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</si>
  <si>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>±</t>
  </si>
  <si>
    <t>Llogarite</t>
  </si>
  <si>
    <t>701 - 705</t>
  </si>
  <si>
    <t>702 - 708</t>
  </si>
  <si>
    <t>601 - 608</t>
  </si>
  <si>
    <t>644 - 645</t>
  </si>
  <si>
    <t>61,62,63,65</t>
  </si>
  <si>
    <t>73,75,76,77</t>
  </si>
  <si>
    <t>761-661,762-662,</t>
  </si>
  <si>
    <t>763,765-665</t>
  </si>
  <si>
    <t>77-688</t>
  </si>
  <si>
    <t>73,75</t>
  </si>
  <si>
    <t>769-669</t>
  </si>
  <si>
    <t>50,51,53,54</t>
  </si>
  <si>
    <t>54,55</t>
  </si>
  <si>
    <t>411,413,414,49</t>
  </si>
  <si>
    <t>416,418,442,443,444,4454,447,449,455,465,460,467,47,49</t>
  </si>
  <si>
    <t>31 (311,312-3123,3124,3125,3126,3127),  32, 391,392</t>
  </si>
  <si>
    <t>33 (331,332,333,) 393</t>
  </si>
  <si>
    <t>34 ( 341,342,347 ) , 394</t>
  </si>
  <si>
    <t>35, 395</t>
  </si>
  <si>
    <t>401, 486</t>
  </si>
  <si>
    <t>483, 487</t>
  </si>
  <si>
    <t>261, 262</t>
  </si>
  <si>
    <t>265 (2651)</t>
  </si>
  <si>
    <t>265 (2652)</t>
  </si>
  <si>
    <t>211(2911), 212 (2912,2812)</t>
  </si>
  <si>
    <t>213,215(2913,2915,2813,2815)</t>
  </si>
  <si>
    <t>218 (2918,2818,2181,2182,2188)</t>
  </si>
  <si>
    <t>24 (294,284)</t>
  </si>
  <si>
    <t>205 (2905,2805);206(2906,2806);208(2908,2808)</t>
  </si>
  <si>
    <t>201 (2901,2801)</t>
  </si>
  <si>
    <t>461(4612), 403(4031), 464, 502 (5421,5422), 544(5441,5442), 55(5512)</t>
  </si>
  <si>
    <t>460(4602), 461(4611), 519, 542(5421,5422), 4681/1)</t>
  </si>
  <si>
    <t>403(4032)</t>
  </si>
  <si>
    <t>42(421,423), 43(431,437,438)</t>
  </si>
  <si>
    <t>44 (441,442,443,444,445,447,448,449)</t>
  </si>
  <si>
    <t>466(4661),488</t>
  </si>
  <si>
    <t>463(4631)</t>
  </si>
  <si>
    <t>460(4601), 461(4611), 519, 542(5421,5422), 4681/1)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</si>
  <si>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</si>
  <si>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</si>
  <si>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</si>
  <si>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</si>
  <si>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</si>
  <si>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</si>
  <si>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</si>
  <si>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</si>
  <si>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</si>
  <si>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</si>
  <si>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dalje e pare.(SKK 4: )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</si>
  <si>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</si>
  <si>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</si>
  <si>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</si>
  <si>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</si>
  <si>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</si>
  <si>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</si>
  <si>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</si>
  <si>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</si>
  <si>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</si>
  <si>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</si>
  <si>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</si>
  <si>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</si>
  <si>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</si>
  <si>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</si>
  <si>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</si>
  <si>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</si>
  <si>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</si>
  <si>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</si>
  <si>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</si>
  <si>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</si>
  <si>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</si>
  <si>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</si>
  <si>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</si>
  <si>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</si>
  <si>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</si>
  <si>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</si>
  <si>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</si>
  <si>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</si>
  <si>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</si>
  <si>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</si>
  <si>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</si>
  <si>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</si>
  <si>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</si>
  <si>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</si>
  <si>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</si>
  <si>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</si>
  <si>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</si>
  <si>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</si>
  <si>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</si>
  <si>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</si>
  <si>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</si>
  <si>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</si>
  <si>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</si>
  <si>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</si>
  <si>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</si>
  <si>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</si>
  <si>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</si>
  <si>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</si>
  <si>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</si>
  <si>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</si>
  <si>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</si>
  <si>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</si>
  <si>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</si>
  <si>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</si>
  <si>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</si>
  <si>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</si>
  <si>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</si>
  <si>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</si>
  <si>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</si>
  <si>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</si>
  <si>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</si>
  <si>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</si>
  <si>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</si>
  <si>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</si>
  <si>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</si>
  <si>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</si>
  <si>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</si>
  <si>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</si>
  <si>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</si>
  <si>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</si>
  <si>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</si>
  <si>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</si>
  <si>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</si>
  <si>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</si>
  <si>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</si>
  <si>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</si>
  <si>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</si>
  <si>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</si>
  <si>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</si>
  <si>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</si>
  <si>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</si>
  <si>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</si>
  <si>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</si>
  <si>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</si>
  <si>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</si>
  <si>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</si>
  <si>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</si>
  <si>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</si>
  <si>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</si>
  <si>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Aktivet nga Egzistenca e kontrollit efektiv (SKK 1; 17,18,79,80) gjate vitit</t>
  </si>
  <si>
    <t>Toka e ndërtesa</t>
  </si>
  <si>
    <t>Impiante e makineri</t>
  </si>
  <si>
    <t xml:space="preserve">Të tjera Ins. pajisje 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</si>
  <si>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</si>
  <si>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</si>
  <si>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</si>
  <si>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</si>
  <si>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</si>
  <si>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</si>
  <si>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</si>
  <si>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</si>
  <si>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</si>
  <si>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</si>
  <si>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</si>
  <si>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</si>
  <si>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</si>
  <si>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</si>
  <si>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</si>
  <si>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</si>
  <si>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</si>
  <si>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</si>
  <si>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</si>
  <si>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</si>
  <si>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</si>
  <si>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</si>
  <si>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</si>
  <si>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</si>
  <si>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</si>
  <si>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</si>
  <si>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</si>
  <si>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</si>
  <si>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</si>
  <si>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</si>
  <si>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</si>
  <si>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</si>
  <si>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</si>
  <si>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</si>
  <si>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</si>
  <si>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</si>
  <si>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</si>
  <si>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</si>
  <si>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</si>
  <si>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</si>
  <si>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</si>
  <si>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</si>
  <si>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</si>
  <si>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</si>
  <si>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</si>
  <si>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</si>
  <si>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</si>
  <si>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</si>
  <si>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</si>
  <si>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</si>
  <si>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</si>
  <si>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</si>
  <si>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</si>
  <si>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</si>
  <si>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</si>
  <si>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</si>
  <si>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</si>
  <si>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</si>
  <si>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</si>
  <si>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</si>
  <si>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</si>
  <si>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</si>
  <si>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</si>
  <si>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</si>
  <si>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</si>
  <si>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</si>
  <si>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</si>
  <si>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</si>
  <si>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</si>
  <si>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</si>
  <si>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</si>
  <si>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</si>
  <si>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</si>
  <si>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</si>
  <si>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</si>
  <si>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</si>
  <si>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</si>
  <si>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</si>
  <si>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</si>
  <si>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</si>
  <si>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</si>
  <si>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</si>
  <si>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</si>
  <si>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</si>
  <si>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</si>
  <si>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</si>
  <si>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</si>
  <si>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</si>
  <si>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</si>
  <si>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</si>
  <si>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</si>
  <si>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</si>
  <si>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</si>
  <si>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</si>
  <si>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</si>
  <si>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Gjoba</t>
  </si>
  <si>
    <t>Pasqyra   e   te   Ardhurave   dhe   Shpenzimeve</t>
  </si>
  <si>
    <t xml:space="preserve">Fitimi (humbja) neto e vitit financiar </t>
  </si>
  <si>
    <t>Fitimi qe bartet ne vitin e ardheshem</t>
  </si>
  <si>
    <t>Te ardhurat perbehen</t>
  </si>
  <si>
    <t>Llogarite jashte bilancit</t>
  </si>
  <si>
    <t xml:space="preserve">Pasqyra  e  Ndryshimeve  ne  Kapital  </t>
  </si>
  <si>
    <t>Analiza  dhe rakordimi i berjeve</t>
  </si>
  <si>
    <t>Shpenzimet perbehen nga</t>
  </si>
  <si>
    <t>Importet</t>
  </si>
  <si>
    <t>Blerjet brenda vendit</t>
  </si>
  <si>
    <t>Shuma e blerjeve te raportuara me FDP</t>
  </si>
  <si>
    <t xml:space="preserve">     Nga kjo </t>
  </si>
  <si>
    <t>Aktiva Afat Gjata Materiale</t>
  </si>
  <si>
    <t>Blerjet pa tvsh e me tvsh te pa zbriteshme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</si>
  <si>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</si>
  <si>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</si>
  <si>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</si>
  <si>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</si>
  <si>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</si>
  <si>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</si>
  <si>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</si>
  <si>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</si>
  <si>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</si>
  <si>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Shpenzime te tjera  </t>
  </si>
  <si>
    <t>xxx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</si>
  <si>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</si>
  <si>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</si>
  <si>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</si>
  <si>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</si>
  <si>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Rritja e kapitalit aksioner</t>
  </si>
  <si>
    <t>Rivleresime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</si>
  <si>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</si>
  <si>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</si>
  <si>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</si>
  <si>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</si>
  <si>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</si>
  <si>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TIRANA BANK NE  LEK</t>
  </si>
  <si>
    <t>Lek</t>
  </si>
  <si>
    <t>ALPHA BANK NE  LEK</t>
  </si>
  <si>
    <t>NBG BANK NE  LEK</t>
  </si>
  <si>
    <t>RAIFFEISEN BANK NE  LEK</t>
  </si>
  <si>
    <t>ISP NE LEK</t>
  </si>
  <si>
    <t>TIRANA BANK NE  EURO</t>
  </si>
  <si>
    <t>Euro</t>
  </si>
  <si>
    <t>ALPHA BANK NE  EURO</t>
  </si>
  <si>
    <t>NBG BANK NE  EURO</t>
  </si>
  <si>
    <t>RAIFFEISEN BANK NE  EURO</t>
  </si>
  <si>
    <t>ISP NE EURO</t>
  </si>
  <si>
    <t>Qera</t>
  </si>
  <si>
    <r>
      <t xml:space="preserve">Shitje Produkteve te Gateshme </t>
    </r>
    <r>
      <rPr>
        <b/>
        <sz val="8"/>
        <rFont val="Arial"/>
        <family val="2"/>
      </rPr>
      <t>(shitje e hyrjeve ndertimit hipotekimi)</t>
    </r>
  </si>
  <si>
    <r>
      <t xml:space="preserve">Shitje Punimeve dhe sherbimeve </t>
    </r>
    <r>
      <rPr>
        <b/>
        <sz val="8"/>
        <rFont val="Arial"/>
        <family val="2"/>
      </rPr>
      <t>(Situacionet Paraprake)</t>
    </r>
  </si>
  <si>
    <t>Blerje/Shpenzime te materialeve te tjera</t>
  </si>
  <si>
    <t>Blerje/shpenzime mallrash/sherbimesh</t>
  </si>
  <si>
    <t>Kosti e Punes</t>
  </si>
  <si>
    <t>Paga</t>
  </si>
  <si>
    <t>Sig.shoq.shend</t>
  </si>
  <si>
    <t>-</t>
  </si>
  <si>
    <t>Amortizimi Aktiveve Afatgjata</t>
  </si>
  <si>
    <t>Shpenzime te tjera</t>
  </si>
  <si>
    <t>Personeli Jashte njesie</t>
  </si>
  <si>
    <t>Shpenzime Post dhe telekom</t>
  </si>
  <si>
    <t>Shpenzime per sherbime bankare</t>
  </si>
  <si>
    <t>Taksa dhe tarifa vendore</t>
  </si>
  <si>
    <t>Te tjera</t>
  </si>
  <si>
    <t>Shpenzime per interesa</t>
  </si>
  <si>
    <t>Shpenzime te tjera financiare</t>
  </si>
  <si>
    <t>humbja nga kembimi valutor</t>
  </si>
  <si>
    <t>Maren shpk</t>
  </si>
  <si>
    <t>K81318518N</t>
  </si>
  <si>
    <t>Lagja 13 Plazh Durres</t>
  </si>
  <si>
    <t>18,01,2008</t>
  </si>
  <si>
    <t xml:space="preserve">Investime dhe menaxhim ne ndertim. </t>
  </si>
  <si>
    <t xml:space="preserve"> Ndertime, Import-eksport, Agjensi imobilare</t>
  </si>
  <si>
    <t>Po</t>
  </si>
  <si>
    <t>Jo</t>
  </si>
  <si>
    <t>Te drejta te Arketushme</t>
  </si>
  <si>
    <t>Nga Aktiviteti Shfrytezimit</t>
  </si>
  <si>
    <t>qe pasqyrohen ne situacinet e deklaruara nga firma ne shitje me TVSH</t>
  </si>
  <si>
    <t>Situacionet e Objektet qe vete firma ka  ne proces-ndertimi</t>
  </si>
  <si>
    <t>Objekti Seksioni 5</t>
  </si>
  <si>
    <t>Objekti seksioni2+3</t>
  </si>
  <si>
    <t>INVENTARI</t>
  </si>
  <si>
    <t xml:space="preserve">Produkte te gateshme </t>
  </si>
  <si>
    <t>Banesat e gateshme per shitjen perfundimtare</t>
  </si>
  <si>
    <t>GJENDJA E ARTIKUJVE</t>
  </si>
  <si>
    <r>
      <rPr>
        <sz val="8"/>
        <rFont val="Arial"/>
        <family val="2"/>
      </rPr>
      <t>Përshkrimi</t>
    </r>
  </si>
  <si>
    <r>
      <rPr>
        <sz val="8"/>
        <rFont val="Arial"/>
        <family val="2"/>
      </rPr>
      <t>Njësi</t>
    </r>
  </si>
  <si>
    <r>
      <rPr>
        <sz val="8"/>
        <rFont val="Arial"/>
        <family val="2"/>
      </rPr>
      <t>Çmim Kosto</t>
    </r>
  </si>
  <si>
    <r>
      <rPr>
        <sz val="8"/>
        <rFont val="Arial"/>
        <family val="2"/>
      </rPr>
      <t>Tot. Sasi</t>
    </r>
  </si>
  <si>
    <r>
      <rPr>
        <sz val="8"/>
        <rFont val="Arial"/>
        <family val="2"/>
      </rPr>
      <t>Vlera</t>
    </r>
  </si>
  <si>
    <t>BANESE hekurudha</t>
  </si>
  <si>
    <r>
      <rPr>
        <sz val="10"/>
        <rFont val="Calibri"/>
        <family val="2"/>
      </rPr>
      <t>BANESA TEUTA</t>
    </r>
  </si>
  <si>
    <r>
      <rPr>
        <sz val="10"/>
        <rFont val="Calibri"/>
        <family val="2"/>
      </rPr>
      <t>M2</t>
    </r>
  </si>
  <si>
    <r>
      <rPr>
        <sz val="10"/>
        <rFont val="Calibri"/>
        <family val="2"/>
      </rPr>
      <t>BANESE DR</t>
    </r>
  </si>
  <si>
    <r>
      <rPr>
        <sz val="10"/>
        <rFont val="Calibri"/>
        <family val="2"/>
      </rPr>
      <t>BANESA ISH RAJONI</t>
    </r>
  </si>
  <si>
    <r>
      <rPr>
        <sz val="10"/>
        <rFont val="Calibri"/>
        <family val="2"/>
      </rPr>
      <t>BANESA SEKSIONI 3</t>
    </r>
  </si>
  <si>
    <r>
      <rPr>
        <sz val="10"/>
        <rFont val="Calibri"/>
        <family val="2"/>
      </rPr>
      <t>BANESA 2 KITARAT</t>
    </r>
  </si>
  <si>
    <r>
      <rPr>
        <b/>
        <sz val="10"/>
        <rFont val="Calibri"/>
        <family val="2"/>
      </rPr>
      <t>Totali</t>
    </r>
  </si>
  <si>
    <t>Mallra</t>
  </si>
  <si>
    <r>
      <rPr>
        <b/>
        <sz val="8"/>
        <rFont val="Arial"/>
        <family val="2"/>
      </rPr>
      <t>Përshkrimi</t>
    </r>
  </si>
  <si>
    <r>
      <rPr>
        <b/>
        <sz val="8"/>
        <rFont val="Arial"/>
        <family val="2"/>
      </rPr>
      <t>Njësi</t>
    </r>
  </si>
  <si>
    <r>
      <rPr>
        <b/>
        <sz val="8"/>
        <rFont val="Arial"/>
        <family val="2"/>
      </rPr>
      <t>Sasia</t>
    </r>
  </si>
  <si>
    <r>
      <rPr>
        <b/>
        <sz val="8"/>
        <rFont val="Arial"/>
        <family val="2"/>
      </rPr>
      <t>Cmimi</t>
    </r>
  </si>
  <si>
    <r>
      <rPr>
        <b/>
        <sz val="8"/>
        <rFont val="Arial"/>
        <family val="2"/>
      </rPr>
      <t>Vlera</t>
    </r>
  </si>
  <si>
    <r>
      <rPr>
        <sz val="8"/>
        <rFont val="Arial"/>
        <family val="2"/>
      </rPr>
      <t>LEK</t>
    </r>
  </si>
  <si>
    <r>
      <rPr>
        <sz val="8"/>
        <rFont val="Arial"/>
        <family val="2"/>
      </rPr>
      <t>RRJETE PLASTIKE TOP</t>
    </r>
  </si>
  <si>
    <r>
      <rPr>
        <sz val="8"/>
        <rFont val="Arial"/>
        <family val="2"/>
      </rPr>
      <t>TOP</t>
    </r>
  </si>
  <si>
    <r>
      <rPr>
        <sz val="8"/>
        <rFont val="Arial"/>
        <family val="2"/>
      </rPr>
      <t>HEKUR</t>
    </r>
  </si>
  <si>
    <r>
      <rPr>
        <sz val="8"/>
        <rFont val="Arial"/>
        <family val="2"/>
      </rPr>
      <t>KG</t>
    </r>
  </si>
  <si>
    <r>
      <rPr>
        <sz val="8"/>
        <rFont val="Arial"/>
        <family val="2"/>
      </rPr>
      <t>TULLA 22.50</t>
    </r>
  </si>
  <si>
    <r>
      <rPr>
        <sz val="8"/>
        <rFont val="Arial"/>
        <family val="2"/>
      </rPr>
      <t>COPE</t>
    </r>
  </si>
  <si>
    <r>
      <rPr>
        <sz val="8"/>
        <rFont val="Arial"/>
        <family val="2"/>
      </rPr>
      <t>MATERIALE ELEKTRIKE</t>
    </r>
  </si>
  <si>
    <r>
      <rPr>
        <sz val="8"/>
        <rFont val="Arial"/>
        <family val="2"/>
      </rPr>
      <t>PLLAKA</t>
    </r>
  </si>
  <si>
    <r>
      <rPr>
        <sz val="8"/>
        <rFont val="Arial"/>
        <family val="2"/>
      </rPr>
      <t>M2</t>
    </r>
  </si>
  <si>
    <r>
      <rPr>
        <sz val="8"/>
        <rFont val="Arial"/>
        <family val="2"/>
      </rPr>
      <t>LISTELA</t>
    </r>
  </si>
  <si>
    <r>
      <rPr>
        <sz val="8"/>
        <rFont val="Arial"/>
        <family val="2"/>
      </rPr>
      <t>POLISTEROL</t>
    </r>
  </si>
  <si>
    <r>
      <rPr>
        <sz val="8"/>
        <rFont val="Arial"/>
        <family val="2"/>
      </rPr>
      <t>M3</t>
    </r>
  </si>
  <si>
    <r>
      <rPr>
        <sz val="8"/>
        <rFont val="Arial"/>
        <family val="2"/>
      </rPr>
      <t>TULLA 20X25X25</t>
    </r>
  </si>
  <si>
    <r>
      <rPr>
        <sz val="8"/>
        <rFont val="Arial"/>
        <family val="2"/>
      </rPr>
      <t>HEKUR 82</t>
    </r>
  </si>
  <si>
    <r>
      <rPr>
        <sz val="8"/>
        <rFont val="Arial"/>
        <family val="2"/>
      </rPr>
      <t>TEL BARI</t>
    </r>
  </si>
  <si>
    <r>
      <rPr>
        <sz val="8"/>
        <rFont val="Arial"/>
        <family val="2"/>
      </rPr>
      <t>MATERIALE HIDROIZOLUSE</t>
    </r>
  </si>
  <si>
    <r>
      <rPr>
        <sz val="8"/>
        <rFont val="Arial"/>
        <family val="2"/>
      </rPr>
      <t>LLAMARINE</t>
    </r>
  </si>
  <si>
    <r>
      <rPr>
        <sz val="8"/>
        <rFont val="Arial"/>
        <family val="2"/>
      </rPr>
      <t>KASA PER DYER</t>
    </r>
  </si>
  <si>
    <r>
      <rPr>
        <sz val="8"/>
        <rFont val="Arial"/>
        <family val="2"/>
      </rPr>
      <t>PJESE KEMBIMI</t>
    </r>
  </si>
  <si>
    <r>
      <rPr>
        <sz val="8"/>
        <rFont val="Arial"/>
        <family val="2"/>
      </rPr>
      <t>PROFILE ALUMINI</t>
    </r>
  </si>
  <si>
    <t>Kontratat e sipermarrjes se ndertimit</t>
  </si>
  <si>
    <t>Shpjegime plotesuese per :</t>
  </si>
  <si>
    <t xml:space="preserve">Shitje Produkteve te Gateshme </t>
  </si>
  <si>
    <t xml:space="preserve">(shitje e hyrjeve te ndertimit me kontrat perfundimtare hipotekimi </t>
  </si>
  <si>
    <t>dhe shitja/shkembimi me pronaret e tokes se pjeseve qe u takojne pronareve)</t>
  </si>
  <si>
    <t xml:space="preserve">Shitje Punimeve dhe sherbimeve </t>
  </si>
  <si>
    <t>(Situacionet Paraprake te deklaruara edhe ne librin e shitjeve )</t>
  </si>
  <si>
    <t xml:space="preserve">Dalje Magazine </t>
  </si>
  <si>
    <t xml:space="preserve"> Blerje/Shpenzime Sherbimi per mallra dhe Furnizim vendosje</t>
  </si>
  <si>
    <t>Blerje/shpenzim kosto e ndertimit te shitur</t>
  </si>
  <si>
    <t>Shpenzime per vleren e tokes qe kane pronaret dhe te tjera perfaqesimi etj</t>
  </si>
  <si>
    <t>Shpjegim Plotesues per Analizen dhe rakordimin e blerjeve</t>
  </si>
  <si>
    <t xml:space="preserve">Blerjet pa tvsh e me tvsh te pa zbriteshme jane: kalimi I vlerave te ndertimit te objekteve qe jane ne aktiv te zeri te drejta te arketueshme nga aktiviteti shfrytezimit dhe kostot shtese qe I behen situacionit sipas ligjit ne fuqi. </t>
  </si>
  <si>
    <t>Viti   2016</t>
  </si>
  <si>
    <t>31.12.2016</t>
  </si>
  <si>
    <t>01.01.2016</t>
  </si>
  <si>
    <t>Pozicioni financiar i rideklaruar më 1 janar 2016</t>
  </si>
  <si>
    <t>Pozicioni financiar më 31 dhjetor 2016</t>
  </si>
  <si>
    <t>MATERIALE HIDRAULIKE</t>
  </si>
  <si>
    <t>mermer 2</t>
  </si>
  <si>
    <t>m2</t>
  </si>
  <si>
    <t>mermer 3</t>
  </si>
  <si>
    <t>mermer</t>
  </si>
  <si>
    <t>dyer</t>
  </si>
  <si>
    <t>COPE</t>
  </si>
  <si>
    <t>materiale alumini</t>
  </si>
  <si>
    <t>kg</t>
  </si>
  <si>
    <t>pompe</t>
  </si>
  <si>
    <t>xham</t>
  </si>
  <si>
    <t>aksesor alumini</t>
  </si>
  <si>
    <t>lek</t>
  </si>
  <si>
    <t>Pasqyre  Ndihmese per Fluksin Monetar 2016</t>
  </si>
  <si>
    <t>25/03/2017</t>
  </si>
  <si>
    <t>Shtesa e gjendjes se magazines(ULJA) eshte si rezultat I  uljes (shitjes) e produktit te gatshem ne vleren 33 177 099 dhe rritje e gjendjes se mallrave materialeve ne magazine ne masen 1 303 764  dhe lendes se pare 554 160</t>
  </si>
  <si>
    <t>Blerjet pa tvsh eshte ne shifren 5 099 995  kalimi I produkteve ne proces tek produkti I gatshem per shitje . Ulja e vleres se situacionit te apartamenteve dhe kalimi ne shitje I tyre.</t>
  </si>
  <si>
    <t>(  Bledar Agalliu  )</t>
  </si>
  <si>
    <t>(   ILIR HASANBELLI  )</t>
  </si>
</sst>
</file>

<file path=xl/styles.xml><?xml version="1.0" encoding="utf-8"?>
<styleSheet xmlns="http://schemas.openxmlformats.org/spreadsheetml/2006/main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#,##0.0"/>
    <numFmt numFmtId="167" formatCode="_-* #,##0_L_e_k_-;\-* #,##0_L_e_k_-;_-* &quot;-&quot;??_L_e_k_-;_-@_-"/>
  </numFmts>
  <fonts count="57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u/>
      <sz val="11"/>
      <name val="Arial"/>
      <family val="2"/>
    </font>
    <font>
      <b/>
      <i/>
      <u/>
      <sz val="10"/>
      <color rgb="FFFF0000"/>
      <name val="Times New Roman"/>
      <family val="1"/>
    </font>
    <font>
      <b/>
      <sz val="11"/>
      <name val="Arial"/>
      <family val="2"/>
    </font>
    <font>
      <sz val="7"/>
      <color rgb="FF000000"/>
      <name val="Arial"/>
      <family val="2"/>
    </font>
    <font>
      <sz val="10"/>
      <color rgb="FF000000"/>
      <name val="SansSerif"/>
      <family val="2"/>
    </font>
    <font>
      <sz val="10"/>
      <name val="Calibri"/>
      <family val="2"/>
    </font>
    <font>
      <b/>
      <sz val="10"/>
      <color rgb="FF000000"/>
      <name val="SansSerif"/>
      <family val="2"/>
    </font>
    <font>
      <b/>
      <sz val="10"/>
      <name val="Calibri"/>
      <family val="2"/>
    </font>
    <font>
      <b/>
      <sz val="7"/>
      <color rgb="FF000000"/>
      <name val="Arial"/>
      <family val="2"/>
    </font>
    <font>
      <sz val="7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BE9E9"/>
      </patternFill>
    </fill>
    <fill>
      <patternFill patternType="solid">
        <fgColor rgb="FFEDECEC"/>
      </patternFill>
    </fill>
    <fill>
      <patternFill patternType="solid">
        <fgColor rgb="FFFFFFFF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0" borderId="0"/>
    <xf numFmtId="0" fontId="6" fillId="0" borderId="0"/>
    <xf numFmtId="0" fontId="4" fillId="0" borderId="0"/>
  </cellStyleXfs>
  <cellXfs count="56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4" fillId="0" borderId="0" xfId="0" applyNumberFormat="1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6" applyFont="1"/>
    <xf numFmtId="0" fontId="41" fillId="0" borderId="0" xfId="6" applyFont="1" applyAlignment="1">
      <alignment vertical="center"/>
    </xf>
    <xf numFmtId="0" fontId="41" fillId="0" borderId="6" xfId="6" applyFont="1" applyBorder="1"/>
    <xf numFmtId="0" fontId="15" fillId="0" borderId="6" xfId="6" applyFont="1" applyBorder="1" applyAlignment="1">
      <alignment vertical="center" textRotation="90" wrapText="1"/>
    </xf>
    <xf numFmtId="0" fontId="16" fillId="0" borderId="6" xfId="6" applyFont="1" applyBorder="1" applyAlignment="1">
      <alignment horizontal="center" vertical="center" textRotation="90"/>
    </xf>
    <xf numFmtId="0" fontId="16" fillId="0" borderId="6" xfId="6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/>
    </xf>
    <xf numFmtId="0" fontId="16" fillId="0" borderId="6" xfId="6" applyFont="1" applyBorder="1" applyAlignment="1">
      <alignment vertical="center" wrapText="1"/>
    </xf>
    <xf numFmtId="0" fontId="15" fillId="0" borderId="6" xfId="6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7" fillId="0" borderId="0" xfId="0" applyFont="1"/>
    <xf numFmtId="0" fontId="7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4" fillId="0" borderId="12" xfId="0" applyFont="1" applyBorder="1"/>
    <xf numFmtId="0" fontId="4" fillId="0" borderId="8" xfId="0" applyFont="1" applyBorder="1"/>
    <xf numFmtId="0" fontId="19" fillId="0" borderId="1" xfId="0" applyFont="1" applyBorder="1"/>
    <xf numFmtId="0" fontId="19" fillId="0" borderId="0" xfId="0" applyFont="1" applyBorder="1"/>
    <xf numFmtId="0" fontId="19" fillId="0" borderId="13" xfId="0" applyFont="1" applyBorder="1"/>
    <xf numFmtId="0" fontId="19" fillId="0" borderId="13" xfId="0" applyFont="1" applyBorder="1" applyAlignment="1">
      <alignment horizontal="right"/>
    </xf>
    <xf numFmtId="0" fontId="19" fillId="0" borderId="13" xfId="0" applyFont="1" applyBorder="1" applyAlignment="1">
      <alignment horizontal="center"/>
    </xf>
    <xf numFmtId="0" fontId="19" fillId="0" borderId="2" xfId="0" applyFont="1" applyBorder="1"/>
    <xf numFmtId="0" fontId="19" fillId="0" borderId="0" xfId="0" applyFont="1"/>
    <xf numFmtId="0" fontId="19" fillId="0" borderId="12" xfId="0" applyFont="1" applyBorder="1" applyAlignment="1">
      <alignment horizontal="right"/>
    </xf>
    <xf numFmtId="0" fontId="19" fillId="0" borderId="12" xfId="0" applyFont="1" applyBorder="1" applyAlignment="1">
      <alignment horizontal="center"/>
    </xf>
    <xf numFmtId="0" fontId="19" fillId="0" borderId="12" xfId="0" applyFont="1" applyBorder="1"/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0" xfId="0" applyFont="1" applyBorder="1"/>
    <xf numFmtId="0" fontId="4" fillId="0" borderId="13" xfId="0" applyFont="1" applyBorder="1"/>
    <xf numFmtId="0" fontId="4" fillId="0" borderId="11" xfId="0" applyFont="1" applyBorder="1"/>
    <xf numFmtId="0" fontId="2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19" fillId="0" borderId="6" xfId="0" applyFont="1" applyBorder="1"/>
    <xf numFmtId="0" fontId="19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6" xfId="0" applyFont="1" applyBorder="1" applyAlignment="1">
      <alignment horizontal="left"/>
    </xf>
    <xf numFmtId="3" fontId="19" fillId="0" borderId="0" xfId="0" applyNumberFormat="1" applyFont="1"/>
    <xf numFmtId="0" fontId="7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3" fontId="16" fillId="0" borderId="6" xfId="6" applyNumberFormat="1" applyFont="1" applyBorder="1" applyAlignment="1">
      <alignment horizontal="center" vertical="center" wrapText="1"/>
    </xf>
    <xf numFmtId="3" fontId="15" fillId="0" borderId="6" xfId="6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4" fillId="0" borderId="5" xfId="0" applyFont="1" applyFill="1" applyBorder="1"/>
    <xf numFmtId="0" fontId="4" fillId="0" borderId="4" xfId="0" applyFont="1" applyFill="1" applyBorder="1"/>
    <xf numFmtId="0" fontId="4" fillId="0" borderId="13" xfId="7" applyFont="1" applyFill="1" applyBorder="1"/>
    <xf numFmtId="3" fontId="4" fillId="0" borderId="13" xfId="7" applyNumberFormat="1" applyFont="1" applyFill="1" applyBorder="1"/>
    <xf numFmtId="0" fontId="4" fillId="0" borderId="12" xfId="7" applyFont="1" applyFill="1" applyBorder="1"/>
    <xf numFmtId="3" fontId="4" fillId="0" borderId="12" xfId="7" applyNumberFormat="1" applyFont="1" applyFill="1" applyBorder="1"/>
    <xf numFmtId="0" fontId="5" fillId="0" borderId="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11" fillId="0" borderId="0" xfId="7" applyFont="1" applyFill="1"/>
    <xf numFmtId="0" fontId="11" fillId="0" borderId="1" xfId="7" applyFont="1" applyFill="1" applyBorder="1"/>
    <xf numFmtId="0" fontId="4" fillId="0" borderId="15" xfId="7" applyFont="1" applyFill="1" applyBorder="1" applyAlignment="1">
      <alignment horizontal="center"/>
    </xf>
    <xf numFmtId="0" fontId="8" fillId="0" borderId="16" xfId="7" applyFont="1" applyFill="1" applyBorder="1" applyAlignment="1">
      <alignment horizontal="left"/>
    </xf>
    <xf numFmtId="0" fontId="11" fillId="0" borderId="16" xfId="7" applyFont="1" applyFill="1" applyBorder="1"/>
    <xf numFmtId="0" fontId="4" fillId="0" borderId="16" xfId="7" applyFont="1" applyFill="1" applyBorder="1"/>
    <xf numFmtId="3" fontId="4" fillId="0" borderId="16" xfId="7" applyNumberFormat="1" applyFont="1" applyFill="1" applyBorder="1"/>
    <xf numFmtId="3" fontId="4" fillId="0" borderId="17" xfId="7" applyNumberFormat="1" applyFont="1" applyFill="1" applyBorder="1"/>
    <xf numFmtId="0" fontId="4" fillId="0" borderId="18" xfId="7" applyFont="1" applyFill="1" applyBorder="1" applyAlignment="1">
      <alignment horizontal="center"/>
    </xf>
    <xf numFmtId="0" fontId="8" fillId="0" borderId="0" xfId="7" applyFont="1" applyFill="1" applyBorder="1" applyAlignment="1">
      <alignment horizontal="left"/>
    </xf>
    <xf numFmtId="0" fontId="11" fillId="0" borderId="0" xfId="7" applyFont="1" applyFill="1" applyBorder="1"/>
    <xf numFmtId="0" fontId="4" fillId="0" borderId="0" xfId="7" applyFont="1" applyFill="1" applyBorder="1"/>
    <xf numFmtId="3" fontId="4" fillId="0" borderId="0" xfId="7" applyNumberFormat="1" applyFont="1" applyFill="1" applyBorder="1"/>
    <xf numFmtId="3" fontId="4" fillId="0" borderId="19" xfId="7" applyNumberFormat="1" applyFont="1" applyFill="1" applyBorder="1"/>
    <xf numFmtId="0" fontId="11" fillId="0" borderId="18" xfId="7" applyFont="1" applyFill="1" applyBorder="1"/>
    <xf numFmtId="0" fontId="11" fillId="0" borderId="0" xfId="7" applyFont="1" applyFill="1" applyBorder="1" applyAlignment="1"/>
    <xf numFmtId="0" fontId="11" fillId="0" borderId="20" xfId="7" applyFont="1" applyFill="1" applyBorder="1"/>
    <xf numFmtId="0" fontId="11" fillId="0" borderId="21" xfId="7" applyFont="1" applyFill="1" applyBorder="1"/>
    <xf numFmtId="0" fontId="4" fillId="0" borderId="21" xfId="7" applyFont="1" applyFill="1" applyBorder="1"/>
    <xf numFmtId="3" fontId="4" fillId="0" borderId="21" xfId="7" applyNumberFormat="1" applyFont="1" applyFill="1" applyBorder="1"/>
    <xf numFmtId="3" fontId="4" fillId="0" borderId="22" xfId="7" applyNumberFormat="1" applyFont="1" applyFill="1" applyBorder="1"/>
    <xf numFmtId="0" fontId="4" fillId="0" borderId="0" xfId="7" applyFont="1" applyFill="1" applyAlignment="1">
      <alignment horizontal="center"/>
    </xf>
    <xf numFmtId="0" fontId="4" fillId="0" borderId="0" xfId="7" applyFont="1" applyFill="1"/>
    <xf numFmtId="0" fontId="4" fillId="0" borderId="1" xfId="7" applyFont="1" applyFill="1" applyBorder="1"/>
    <xf numFmtId="0" fontId="4" fillId="0" borderId="2" xfId="7" applyFont="1" applyFill="1" applyBorder="1"/>
    <xf numFmtId="3" fontId="4" fillId="0" borderId="0" xfId="7" applyNumberFormat="1" applyFont="1" applyFill="1"/>
    <xf numFmtId="0" fontId="4" fillId="0" borderId="12" xfId="7" applyFont="1" applyFill="1" applyBorder="1" applyAlignment="1">
      <alignment horizontal="center"/>
    </xf>
    <xf numFmtId="0" fontId="4" fillId="0" borderId="0" xfId="7" applyFont="1" applyFill="1" applyBorder="1" applyAlignment="1">
      <alignment horizontal="center"/>
    </xf>
    <xf numFmtId="0" fontId="4" fillId="0" borderId="1" xfId="7" applyFont="1" applyBorder="1"/>
    <xf numFmtId="166" fontId="4" fillId="0" borderId="0" xfId="7" applyNumberFormat="1" applyFont="1" applyBorder="1" applyAlignment="1">
      <alignment horizontal="center"/>
    </xf>
    <xf numFmtId="0" fontId="4" fillId="0" borderId="0" xfId="7" applyFont="1" applyBorder="1"/>
    <xf numFmtId="0" fontId="7" fillId="0" borderId="0" xfId="7" applyFont="1" applyBorder="1" applyAlignment="1">
      <alignment horizontal="center"/>
    </xf>
    <xf numFmtId="0" fontId="7" fillId="0" borderId="0" xfId="7" applyFont="1" applyBorder="1" applyAlignment="1">
      <alignment vertical="center"/>
    </xf>
    <xf numFmtId="0" fontId="4" fillId="0" borderId="0" xfId="7" applyFont="1" applyBorder="1" applyAlignment="1"/>
    <xf numFmtId="0" fontId="4" fillId="0" borderId="0" xfId="7" applyFont="1" applyBorder="1" applyAlignment="1">
      <alignment horizontal="center"/>
    </xf>
    <xf numFmtId="0" fontId="7" fillId="0" borderId="0" xfId="7" applyFont="1" applyBorder="1"/>
    <xf numFmtId="0" fontId="4" fillId="0" borderId="2" xfId="7" applyFont="1" applyBorder="1"/>
    <xf numFmtId="0" fontId="13" fillId="0" borderId="0" xfId="7" applyFont="1" applyFill="1" applyBorder="1" applyAlignment="1"/>
    <xf numFmtId="0" fontId="28" fillId="0" borderId="0" xfId="7" applyFont="1" applyBorder="1" applyAlignment="1">
      <alignment horizontal="center"/>
    </xf>
    <xf numFmtId="0" fontId="7" fillId="0" borderId="0" xfId="7" applyFont="1" applyBorder="1" applyAlignment="1">
      <alignment horizontal="left" vertical="center"/>
    </xf>
    <xf numFmtId="0" fontId="4" fillId="0" borderId="0" xfId="7" applyFont="1" applyBorder="1" applyAlignment="1">
      <alignment vertical="center"/>
    </xf>
    <xf numFmtId="0" fontId="7" fillId="0" borderId="0" xfId="7" applyFont="1" applyBorder="1" applyAlignment="1">
      <alignment horizontal="center" vertical="center"/>
    </xf>
    <xf numFmtId="0" fontId="10" fillId="0" borderId="0" xfId="7" applyFont="1" applyFill="1" applyBorder="1" applyAlignment="1"/>
    <xf numFmtId="0" fontId="27" fillId="0" borderId="13" xfId="7" applyFont="1" applyBorder="1" applyAlignment="1">
      <alignment horizontal="left"/>
    </xf>
    <xf numFmtId="0" fontId="25" fillId="0" borderId="13" xfId="7" applyFont="1" applyBorder="1" applyAlignment="1">
      <alignment horizontal="left"/>
    </xf>
    <xf numFmtId="0" fontId="25" fillId="0" borderId="0" xfId="7" applyFont="1" applyBorder="1" applyAlignment="1">
      <alignment horizontal="left"/>
    </xf>
    <xf numFmtId="0" fontId="27" fillId="0" borderId="4" xfId="7" applyFont="1" applyBorder="1" applyAlignment="1">
      <alignment horizontal="left"/>
    </xf>
    <xf numFmtId="0" fontId="2" fillId="0" borderId="0" xfId="0" applyFont="1" applyFill="1" applyBorder="1"/>
    <xf numFmtId="0" fontId="29" fillId="0" borderId="0" xfId="7" applyFont="1" applyBorder="1" applyAlignment="1">
      <alignment horizontal="left" vertical="center"/>
    </xf>
    <xf numFmtId="0" fontId="30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3" xfId="0" applyFont="1" applyFill="1" applyBorder="1"/>
    <xf numFmtId="3" fontId="4" fillId="0" borderId="6" xfId="0" applyNumberFormat="1" applyFont="1" applyFill="1" applyBorder="1"/>
    <xf numFmtId="0" fontId="28" fillId="0" borderId="6" xfId="7" applyFont="1" applyBorder="1" applyAlignment="1">
      <alignment horizontal="center"/>
    </xf>
    <xf numFmtId="0" fontId="6" fillId="0" borderId="0" xfId="7" applyFont="1" applyFill="1"/>
    <xf numFmtId="0" fontId="6" fillId="0" borderId="13" xfId="7" applyFont="1" applyFill="1" applyBorder="1"/>
    <xf numFmtId="0" fontId="6" fillId="0" borderId="7" xfId="7" applyFont="1" applyFill="1" applyBorder="1"/>
    <xf numFmtId="0" fontId="6" fillId="0" borderId="12" xfId="7" applyFont="1" applyFill="1" applyBorder="1"/>
    <xf numFmtId="0" fontId="6" fillId="0" borderId="8" xfId="7" applyFont="1" applyFill="1" applyBorder="1"/>
    <xf numFmtId="0" fontId="6" fillId="0" borderId="0" xfId="7" applyFont="1" applyFill="1" applyAlignment="1">
      <alignment vertical="center"/>
    </xf>
    <xf numFmtId="0" fontId="6" fillId="0" borderId="2" xfId="7" applyFont="1" applyFill="1" applyBorder="1"/>
    <xf numFmtId="0" fontId="11" fillId="0" borderId="23" xfId="7" applyFont="1" applyBorder="1"/>
    <xf numFmtId="0" fontId="11" fillId="0" borderId="18" xfId="7" applyFont="1" applyBorder="1"/>
    <xf numFmtId="0" fontId="6" fillId="0" borderId="1" xfId="7" applyFont="1" applyFill="1" applyBorder="1"/>
    <xf numFmtId="0" fontId="6" fillId="0" borderId="0" xfId="7" applyFont="1" applyFill="1" applyBorder="1"/>
    <xf numFmtId="0" fontId="31" fillId="0" borderId="0" xfId="7" applyFont="1" applyBorder="1" applyAlignment="1">
      <alignment horizontal="left" vertical="center"/>
    </xf>
    <xf numFmtId="0" fontId="31" fillId="0" borderId="0" xfId="7" applyFont="1" applyBorder="1" applyAlignment="1">
      <alignment vertical="center"/>
    </xf>
    <xf numFmtId="0" fontId="11" fillId="0" borderId="0" xfId="7" applyFont="1" applyBorder="1" applyAlignment="1">
      <alignment horizontal="right" vertical="center"/>
    </xf>
    <xf numFmtId="0" fontId="4" fillId="0" borderId="0" xfId="7" applyFont="1"/>
    <xf numFmtId="0" fontId="4" fillId="0" borderId="0" xfId="7" applyFont="1" applyBorder="1" applyAlignment="1">
      <alignment horizontal="right"/>
    </xf>
    <xf numFmtId="0" fontId="6" fillId="0" borderId="0" xfId="7" applyFont="1" applyFill="1" applyBorder="1" applyAlignment="1">
      <alignment horizontal="center"/>
    </xf>
    <xf numFmtId="0" fontId="5" fillId="0" borderId="1" xfId="7" applyFont="1" applyBorder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166" fontId="5" fillId="0" borderId="0" xfId="7" applyNumberFormat="1" applyFont="1" applyBorder="1" applyAlignment="1">
      <alignment horizontal="center" vertical="center"/>
    </xf>
    <xf numFmtId="0" fontId="31" fillId="0" borderId="23" xfId="7" applyFont="1" applyBorder="1"/>
    <xf numFmtId="0" fontId="32" fillId="0" borderId="0" xfId="7" applyFont="1" applyBorder="1" applyAlignment="1">
      <alignment horizontal="center" vertical="center"/>
    </xf>
    <xf numFmtId="0" fontId="32" fillId="0" borderId="0" xfId="7" applyFont="1" applyBorder="1" applyAlignment="1">
      <alignment horizontal="left" vertical="center"/>
    </xf>
    <xf numFmtId="0" fontId="9" fillId="0" borderId="0" xfId="7" applyFont="1" applyBorder="1" applyAlignment="1">
      <alignment horizontal="center"/>
    </xf>
    <xf numFmtId="0" fontId="4" fillId="0" borderId="6" xfId="7" applyFont="1" applyBorder="1" applyAlignment="1">
      <alignment horizontal="center" vertical="center"/>
    </xf>
    <xf numFmtId="0" fontId="4" fillId="0" borderId="9" xfId="7" applyFont="1" applyBorder="1" applyAlignment="1">
      <alignment horizontal="center"/>
    </xf>
    <xf numFmtId="0" fontId="4" fillId="0" borderId="14" xfId="7" applyFont="1" applyBorder="1" applyAlignment="1">
      <alignment horizontal="center"/>
    </xf>
    <xf numFmtId="0" fontId="4" fillId="0" borderId="6" xfId="7" applyFont="1" applyFill="1" applyBorder="1" applyAlignment="1">
      <alignment horizontal="center"/>
    </xf>
    <xf numFmtId="0" fontId="4" fillId="0" borderId="6" xfId="7" applyFont="1" applyBorder="1" applyAlignment="1"/>
    <xf numFmtId="3" fontId="4" fillId="0" borderId="6" xfId="7" applyNumberFormat="1" applyFont="1" applyBorder="1"/>
    <xf numFmtId="0" fontId="4" fillId="0" borderId="6" xfId="7" applyFont="1" applyBorder="1" applyAlignment="1">
      <alignment horizontal="center"/>
    </xf>
    <xf numFmtId="0" fontId="4" fillId="0" borderId="6" xfId="7" applyFont="1" applyBorder="1"/>
    <xf numFmtId="0" fontId="4" fillId="0" borderId="1" xfId="7" applyFont="1" applyBorder="1" applyAlignment="1">
      <alignment vertical="center"/>
    </xf>
    <xf numFmtId="166" fontId="4" fillId="0" borderId="0" xfId="7" applyNumberFormat="1" applyFont="1" applyBorder="1" applyAlignment="1">
      <alignment horizontal="center" vertical="center"/>
    </xf>
    <xf numFmtId="3" fontId="4" fillId="0" borderId="6" xfId="7" applyNumberFormat="1" applyFont="1" applyBorder="1" applyAlignment="1">
      <alignment vertical="center"/>
    </xf>
    <xf numFmtId="0" fontId="4" fillId="0" borderId="2" xfId="7" applyFont="1" applyBorder="1" applyAlignment="1">
      <alignment vertical="center"/>
    </xf>
    <xf numFmtId="0" fontId="4" fillId="0" borderId="0" xfId="7" applyFont="1" applyBorder="1" applyAlignment="1">
      <alignment horizontal="center" vertical="center"/>
    </xf>
    <xf numFmtId="0" fontId="4" fillId="0" borderId="0" xfId="7" applyFont="1" applyFill="1" applyBorder="1" applyAlignment="1">
      <alignment horizontal="center" vertical="center"/>
    </xf>
    <xf numFmtId="3" fontId="4" fillId="0" borderId="0" xfId="7" applyNumberFormat="1" applyFont="1" applyBorder="1" applyAlignment="1">
      <alignment vertical="center"/>
    </xf>
    <xf numFmtId="0" fontId="11" fillId="0" borderId="0" xfId="7" applyFont="1" applyBorder="1" applyAlignment="1">
      <alignment horizontal="center"/>
    </xf>
    <xf numFmtId="0" fontId="11" fillId="0" borderId="0" xfId="7" applyFont="1" applyBorder="1"/>
    <xf numFmtId="0" fontId="9" fillId="0" borderId="0" xfId="7" applyFont="1" applyBorder="1" applyAlignment="1">
      <alignment vertical="center"/>
    </xf>
    <xf numFmtId="0" fontId="4" fillId="0" borderId="0" xfId="7" applyFont="1" applyFill="1" applyBorder="1" applyAlignment="1">
      <alignment horizontal="left" vertical="center"/>
    </xf>
    <xf numFmtId="0" fontId="9" fillId="0" borderId="0" xfId="7" applyFont="1" applyBorder="1" applyAlignment="1">
      <alignment horizontal="center" vertical="center"/>
    </xf>
    <xf numFmtId="166" fontId="4" fillId="0" borderId="0" xfId="7" applyNumberFormat="1" applyFont="1" applyFill="1" applyBorder="1" applyAlignment="1">
      <alignment horizontal="center"/>
    </xf>
    <xf numFmtId="3" fontId="4" fillId="0" borderId="0" xfId="7" applyNumberFormat="1" applyFont="1" applyFill="1" applyBorder="1" applyAlignment="1">
      <alignment vertical="center"/>
    </xf>
    <xf numFmtId="0" fontId="32" fillId="0" borderId="0" xfId="7" applyFont="1" applyFill="1" applyBorder="1" applyAlignment="1">
      <alignment horizontal="center" vertical="center"/>
    </xf>
    <xf numFmtId="0" fontId="32" fillId="0" borderId="0" xfId="7" applyFont="1" applyFill="1" applyBorder="1" applyAlignment="1">
      <alignment horizontal="left" vertical="center"/>
    </xf>
    <xf numFmtId="0" fontId="9" fillId="0" borderId="0" xfId="7" applyFont="1" applyFill="1" applyBorder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Border="1"/>
    <xf numFmtId="0" fontId="6" fillId="0" borderId="0" xfId="7" applyFont="1" applyBorder="1" applyAlignment="1">
      <alignment horizontal="center"/>
    </xf>
    <xf numFmtId="0" fontId="33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0" xfId="7" applyFont="1"/>
    <xf numFmtId="0" fontId="4" fillId="2" borderId="0" xfId="7" applyFont="1" applyFill="1" applyBorder="1" applyAlignment="1">
      <alignment horizontal="center" vertical="center"/>
    </xf>
    <xf numFmtId="0" fontId="6" fillId="2" borderId="0" xfId="7" applyFont="1" applyFill="1"/>
    <xf numFmtId="0" fontId="34" fillId="0" borderId="0" xfId="7" applyFont="1"/>
    <xf numFmtId="166" fontId="6" fillId="0" borderId="0" xfId="7" applyNumberFormat="1" applyFont="1" applyBorder="1" applyAlignment="1">
      <alignment horizontal="center"/>
    </xf>
    <xf numFmtId="0" fontId="32" fillId="0" borderId="0" xfId="7" applyFont="1" applyBorder="1" applyAlignment="1">
      <alignment horizontal="center"/>
    </xf>
    <xf numFmtId="0" fontId="32" fillId="0" borderId="0" xfId="7" applyFont="1" applyBorder="1"/>
    <xf numFmtId="0" fontId="6" fillId="0" borderId="0" xfId="7" applyFont="1" applyFill="1" applyBorder="1" applyAlignment="1"/>
    <xf numFmtId="0" fontId="32" fillId="0" borderId="0" xfId="7" applyFont="1" applyFill="1" applyBorder="1"/>
    <xf numFmtId="0" fontId="35" fillId="0" borderId="0" xfId="7" applyFont="1" applyBorder="1" applyAlignment="1">
      <alignment vertical="center"/>
    </xf>
    <xf numFmtId="0" fontId="7" fillId="0" borderId="0" xfId="7" applyFont="1" applyFill="1" applyBorder="1"/>
    <xf numFmtId="0" fontId="11" fillId="0" borderId="6" xfId="7" applyFont="1" applyBorder="1" applyAlignment="1">
      <alignment horizontal="center"/>
    </xf>
    <xf numFmtId="3" fontId="11" fillId="0" borderId="6" xfId="7" applyNumberFormat="1" applyFont="1" applyBorder="1"/>
    <xf numFmtId="166" fontId="6" fillId="0" borderId="0" xfId="7" applyNumberFormat="1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3" fontId="11" fillId="0" borderId="6" xfId="7" applyNumberFormat="1" applyFont="1" applyBorder="1" applyAlignment="1">
      <alignment vertical="center"/>
    </xf>
    <xf numFmtId="0" fontId="2" fillId="0" borderId="0" xfId="7" applyFont="1" applyBorder="1"/>
    <xf numFmtId="0" fontId="32" fillId="0" borderId="0" xfId="7" applyFont="1" applyBorder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33" fillId="0" borderId="0" xfId="7" applyFont="1" applyBorder="1" applyAlignment="1">
      <alignment horizontal="left" vertical="center"/>
    </xf>
    <xf numFmtId="0" fontId="37" fillId="0" borderId="0" xfId="7" applyFont="1" applyBorder="1" applyAlignment="1">
      <alignment vertical="center"/>
    </xf>
    <xf numFmtId="0" fontId="6" fillId="0" borderId="0" xfId="7" applyFont="1" applyBorder="1" applyAlignment="1">
      <alignment horizontal="left" vertical="center"/>
    </xf>
    <xf numFmtId="0" fontId="6" fillId="0" borderId="1" xfId="7" applyFont="1" applyBorder="1"/>
    <xf numFmtId="0" fontId="6" fillId="0" borderId="2" xfId="7" applyFont="1" applyBorder="1"/>
    <xf numFmtId="0" fontId="38" fillId="0" borderId="0" xfId="7" applyFont="1" applyBorder="1" applyAlignment="1">
      <alignment horizontal="right"/>
    </xf>
    <xf numFmtId="0" fontId="6" fillId="0" borderId="0" xfId="7" applyFont="1" applyBorder="1" applyAlignment="1"/>
    <xf numFmtId="0" fontId="6" fillId="0" borderId="0" xfId="7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25" fillId="0" borderId="4" xfId="7" applyFont="1" applyBorder="1" applyAlignment="1">
      <alignment horizontal="left"/>
    </xf>
    <xf numFmtId="0" fontId="25" fillId="0" borderId="3" xfId="7" applyFont="1" applyBorder="1" applyAlignment="1">
      <alignment horizontal="left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7" applyFont="1" applyFill="1" applyBorder="1"/>
    <xf numFmtId="0" fontId="5" fillId="0" borderId="0" xfId="7" applyFont="1" applyBorder="1" applyAlignment="1">
      <alignment vertical="center"/>
    </xf>
    <xf numFmtId="0" fontId="4" fillId="0" borderId="0" xfId="7" applyFont="1" applyBorder="1" applyAlignment="1">
      <alignment horizontal="left"/>
    </xf>
    <xf numFmtId="0" fontId="6" fillId="0" borderId="10" xfId="7" applyFont="1" applyBorder="1"/>
    <xf numFmtId="166" fontId="6" fillId="0" borderId="13" xfId="7" applyNumberFormat="1" applyFont="1" applyBorder="1" applyAlignment="1">
      <alignment horizontal="center"/>
    </xf>
    <xf numFmtId="0" fontId="6" fillId="0" borderId="13" xfId="7" applyFont="1" applyBorder="1"/>
    <xf numFmtId="0" fontId="6" fillId="0" borderId="13" xfId="7" applyFont="1" applyBorder="1" applyAlignment="1">
      <alignment horizontal="center"/>
    </xf>
    <xf numFmtId="0" fontId="6" fillId="0" borderId="11" xfId="7" applyFont="1" applyBorder="1"/>
    <xf numFmtId="0" fontId="4" fillId="0" borderId="4" xfId="7" applyFont="1" applyBorder="1" applyAlignment="1">
      <alignment horizontal="center"/>
    </xf>
    <xf numFmtId="0" fontId="4" fillId="0" borderId="3" xfId="7" applyFont="1" applyBorder="1" applyAlignment="1">
      <alignment horizontal="center"/>
    </xf>
    <xf numFmtId="0" fontId="11" fillId="0" borderId="6" xfId="7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0" fontId="0" fillId="0" borderId="6" xfId="0" applyFill="1" applyBorder="1"/>
    <xf numFmtId="0" fontId="0" fillId="0" borderId="6" xfId="0" applyBorder="1" applyAlignment="1"/>
    <xf numFmtId="0" fontId="0" fillId="0" borderId="6" xfId="0" applyBorder="1"/>
    <xf numFmtId="0" fontId="19" fillId="0" borderId="5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left"/>
    </xf>
    <xf numFmtId="0" fontId="4" fillId="0" borderId="6" xfId="0" applyFont="1" applyBorder="1" applyAlignment="1"/>
    <xf numFmtId="0" fontId="19" fillId="0" borderId="4" xfId="0" applyFont="1" applyFill="1" applyBorder="1" applyAlignment="1">
      <alignment horizontal="left"/>
    </xf>
    <xf numFmtId="3" fontId="5" fillId="0" borderId="0" xfId="7" applyNumberFormat="1" applyFont="1" applyFill="1" applyBorder="1" applyAlignment="1">
      <alignment horizontal="center" vertical="center"/>
    </xf>
    <xf numFmtId="3" fontId="4" fillId="0" borderId="0" xfId="7" applyNumberFormat="1" applyFont="1" applyBorder="1"/>
    <xf numFmtId="3" fontId="4" fillId="0" borderId="0" xfId="7" applyNumberFormat="1" applyFont="1" applyFill="1" applyBorder="1" applyAlignment="1">
      <alignment horizontal="center" vertical="center"/>
    </xf>
    <xf numFmtId="0" fontId="9" fillId="0" borderId="0" xfId="7" applyFont="1" applyBorder="1" applyAlignment="1">
      <alignment horizontal="left" vertical="center"/>
    </xf>
    <xf numFmtId="0" fontId="45" fillId="0" borderId="0" xfId="7" applyFont="1" applyBorder="1" applyAlignment="1">
      <alignment horizontal="left" vertical="center"/>
    </xf>
    <xf numFmtId="0" fontId="45" fillId="0" borderId="0" xfId="7" applyFont="1" applyBorder="1" applyAlignment="1">
      <alignment vertical="center"/>
    </xf>
    <xf numFmtId="0" fontId="45" fillId="0" borderId="0" xfId="7" applyFont="1" applyBorder="1"/>
    <xf numFmtId="3" fontId="7" fillId="0" borderId="0" xfId="7" applyNumberFormat="1" applyFont="1" applyFill="1" applyBorder="1" applyAlignment="1">
      <alignment horizontal="center" vertical="center"/>
    </xf>
    <xf numFmtId="3" fontId="7" fillId="0" borderId="13" xfId="7" applyNumberFormat="1" applyFont="1" applyFill="1" applyBorder="1" applyAlignment="1">
      <alignment horizontal="center" vertical="center"/>
    </xf>
    <xf numFmtId="0" fontId="11" fillId="0" borderId="6" xfId="7" applyFont="1" applyBorder="1" applyAlignment="1">
      <alignment vertical="center"/>
    </xf>
    <xf numFmtId="3" fontId="19" fillId="0" borderId="0" xfId="0" applyNumberFormat="1" applyFont="1" applyAlignment="1">
      <alignment vertical="center"/>
    </xf>
    <xf numFmtId="0" fontId="47" fillId="0" borderId="0" xfId="7" applyFont="1" applyBorder="1" applyAlignment="1">
      <alignment horizontal="left"/>
    </xf>
    <xf numFmtId="3" fontId="47" fillId="0" borderId="0" xfId="7" applyNumberFormat="1" applyFont="1" applyBorder="1" applyAlignment="1">
      <alignment horizontal="left"/>
    </xf>
    <xf numFmtId="3" fontId="19" fillId="0" borderId="14" xfId="1" applyNumberFormat="1" applyFont="1" applyFill="1" applyBorder="1" applyAlignment="1">
      <alignment horizontal="right" vertical="center"/>
    </xf>
    <xf numFmtId="3" fontId="19" fillId="0" borderId="14" xfId="0" applyNumberFormat="1" applyFont="1" applyFill="1" applyBorder="1" applyAlignment="1">
      <alignment horizontal="right" vertical="center"/>
    </xf>
    <xf numFmtId="3" fontId="19" fillId="0" borderId="6" xfId="0" applyNumberFormat="1" applyFont="1" applyFill="1" applyBorder="1"/>
    <xf numFmtId="3" fontId="4" fillId="0" borderId="28" xfId="7" applyNumberFormat="1" applyFont="1" applyFill="1" applyBorder="1"/>
    <xf numFmtId="0" fontId="19" fillId="0" borderId="0" xfId="0" applyFont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3" fontId="19" fillId="0" borderId="0" xfId="0" applyNumberFormat="1" applyFont="1" applyFill="1" applyAlignment="1">
      <alignment vertical="center"/>
    </xf>
    <xf numFmtId="0" fontId="19" fillId="0" borderId="9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 vertical="center"/>
    </xf>
    <xf numFmtId="14" fontId="19" fillId="0" borderId="14" xfId="0" applyNumberFormat="1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 vertical="center"/>
    </xf>
    <xf numFmtId="3" fontId="19" fillId="0" borderId="6" xfId="0" applyNumberFormat="1" applyFont="1" applyFill="1" applyBorder="1" applyAlignment="1">
      <alignment vertical="center"/>
    </xf>
    <xf numFmtId="1" fontId="19" fillId="0" borderId="0" xfId="0" applyNumberFormat="1" applyFont="1" applyFill="1"/>
    <xf numFmtId="3" fontId="42" fillId="0" borderId="6" xfId="0" applyNumberFormat="1" applyFont="1" applyFill="1" applyBorder="1"/>
    <xf numFmtId="3" fontId="19" fillId="0" borderId="6" xfId="0" applyNumberFormat="1" applyFont="1" applyFill="1" applyBorder="1" applyAlignment="1">
      <alignment horizontal="right" vertical="center"/>
    </xf>
    <xf numFmtId="3" fontId="0" fillId="0" borderId="6" xfId="0" applyNumberFormat="1" applyBorder="1"/>
    <xf numFmtId="0" fontId="4" fillId="0" borderId="24" xfId="7" applyFont="1" applyBorder="1" applyAlignment="1">
      <alignment horizontal="left"/>
    </xf>
    <xf numFmtId="0" fontId="4" fillId="0" borderId="25" xfId="7" applyFont="1" applyBorder="1"/>
    <xf numFmtId="0" fontId="4" fillId="0" borderId="27" xfId="7" applyFont="1" applyBorder="1" applyAlignment="1">
      <alignment horizontal="left"/>
    </xf>
    <xf numFmtId="0" fontId="4" fillId="0" borderId="31" xfId="7" applyFont="1" applyBorder="1" applyAlignment="1">
      <alignment horizontal="left"/>
    </xf>
    <xf numFmtId="0" fontId="4" fillId="0" borderId="32" xfId="7" applyFont="1" applyBorder="1"/>
    <xf numFmtId="0" fontId="7" fillId="0" borderId="25" xfId="7" applyFont="1" applyBorder="1"/>
    <xf numFmtId="0" fontId="12" fillId="0" borderId="24" xfId="7" applyFont="1" applyBorder="1" applyAlignment="1">
      <alignment horizontal="left"/>
    </xf>
    <xf numFmtId="0" fontId="12" fillId="0" borderId="25" xfId="7" applyFont="1" applyBorder="1"/>
    <xf numFmtId="0" fontId="7" fillId="0" borderId="32" xfId="7" applyFont="1" applyBorder="1"/>
    <xf numFmtId="0" fontId="31" fillId="0" borderId="25" xfId="7" applyFont="1" applyBorder="1"/>
    <xf numFmtId="0" fontId="48" fillId="0" borderId="0" xfId="7" applyFont="1" applyBorder="1"/>
    <xf numFmtId="0" fontId="0" fillId="0" borderId="34" xfId="0" applyNumberFormat="1" applyFont="1" applyFill="1" applyBorder="1" applyAlignment="1" applyProtection="1">
      <alignment wrapText="1"/>
      <protection locked="0"/>
    </xf>
    <xf numFmtId="0" fontId="0" fillId="0" borderId="35" xfId="0" applyNumberFormat="1" applyFont="1" applyFill="1" applyBorder="1" applyAlignment="1" applyProtection="1">
      <alignment wrapText="1"/>
      <protection locked="0"/>
    </xf>
    <xf numFmtId="0" fontId="49" fillId="3" borderId="6" xfId="0" applyNumberFormat="1" applyFont="1" applyFill="1" applyBorder="1" applyAlignment="1" applyProtection="1">
      <alignment horizontal="left" vertical="center" wrapText="1"/>
    </xf>
    <xf numFmtId="0" fontId="49" fillId="3" borderId="6" xfId="0" applyNumberFormat="1" applyFont="1" applyFill="1" applyBorder="1" applyAlignment="1" applyProtection="1">
      <alignment horizontal="center" vertical="center" wrapText="1"/>
    </xf>
    <xf numFmtId="0" fontId="50" fillId="0" borderId="6" xfId="0" applyNumberFormat="1" applyFont="1" applyFill="1" applyBorder="1" applyAlignment="1" applyProtection="1">
      <alignment horizontal="left" vertical="center" wrapText="1"/>
    </xf>
    <xf numFmtId="0" fontId="50" fillId="0" borderId="6" xfId="0" applyNumberFormat="1" applyFont="1" applyFill="1" applyBorder="1" applyAlignment="1" applyProtection="1">
      <alignment horizontal="center" vertical="center" wrapText="1"/>
    </xf>
    <xf numFmtId="3" fontId="50" fillId="0" borderId="6" xfId="0" applyNumberFormat="1" applyFont="1" applyFill="1" applyBorder="1" applyAlignment="1" applyProtection="1">
      <alignment horizontal="right" vertical="center" wrapText="1"/>
    </xf>
    <xf numFmtId="0" fontId="51" fillId="0" borderId="6" xfId="0" applyNumberFormat="1" applyFont="1" applyFill="1" applyBorder="1" applyAlignment="1" applyProtection="1">
      <alignment horizontal="left" vertical="center" wrapText="1"/>
    </xf>
    <xf numFmtId="0" fontId="54" fillId="0" borderId="35" xfId="0" applyNumberFormat="1" applyFont="1" applyFill="1" applyBorder="1" applyAlignment="1" applyProtection="1">
      <alignment horizontal="right" vertical="top" wrapText="1"/>
    </xf>
    <xf numFmtId="0" fontId="54" fillId="0" borderId="36" xfId="0" applyNumberFormat="1" applyFont="1" applyFill="1" applyBorder="1" applyAlignment="1" applyProtection="1">
      <alignment horizontal="right" vertical="top" wrapText="1"/>
    </xf>
    <xf numFmtId="4" fontId="49" fillId="0" borderId="6" xfId="0" applyNumberFormat="1" applyFont="1" applyFill="1" applyBorder="1" applyAlignment="1" applyProtection="1">
      <alignment horizontal="right" vertical="top" wrapText="1"/>
    </xf>
    <xf numFmtId="4" fontId="49" fillId="0" borderId="29" xfId="0" applyNumberFormat="1" applyFont="1" applyFill="1" applyBorder="1" applyAlignment="1" applyProtection="1">
      <alignment horizontal="right" vertical="top" wrapText="1"/>
    </xf>
    <xf numFmtId="4" fontId="49" fillId="0" borderId="39" xfId="0" applyNumberFormat="1" applyFont="1" applyFill="1" applyBorder="1" applyAlignment="1" applyProtection="1">
      <alignment horizontal="right" vertical="top" wrapText="1"/>
    </xf>
    <xf numFmtId="0" fontId="54" fillId="5" borderId="34" xfId="0" applyNumberFormat="1" applyFont="1" applyFill="1" applyBorder="1" applyAlignment="1" applyProtection="1">
      <alignment horizontal="left" vertical="top" wrapText="1"/>
    </xf>
    <xf numFmtId="0" fontId="54" fillId="5" borderId="35" xfId="0" applyNumberFormat="1" applyFont="1" applyFill="1" applyBorder="1" applyAlignment="1" applyProtection="1">
      <alignment horizontal="center" vertical="top" wrapText="1"/>
    </xf>
    <xf numFmtId="0" fontId="49" fillId="0" borderId="37" xfId="0" applyNumberFormat="1" applyFont="1" applyFill="1" applyBorder="1" applyAlignment="1" applyProtection="1">
      <alignment horizontal="left" vertical="top" wrapText="1"/>
    </xf>
    <xf numFmtId="0" fontId="49" fillId="0" borderId="6" xfId="0" applyNumberFormat="1" applyFont="1" applyFill="1" applyBorder="1" applyAlignment="1" applyProtection="1">
      <alignment horizontal="center" vertical="top" wrapText="1"/>
    </xf>
    <xf numFmtId="0" fontId="49" fillId="0" borderId="38" xfId="0" applyNumberFormat="1" applyFont="1" applyFill="1" applyBorder="1" applyAlignment="1" applyProtection="1">
      <alignment horizontal="left" vertical="top" wrapText="1"/>
    </xf>
    <xf numFmtId="0" fontId="49" fillId="0" borderId="39" xfId="0" applyNumberFormat="1" applyFont="1" applyFill="1" applyBorder="1" applyAlignment="1" applyProtection="1">
      <alignment horizontal="center" vertical="top" wrapText="1"/>
    </xf>
    <xf numFmtId="0" fontId="4" fillId="0" borderId="24" xfId="7" applyFont="1" applyBorder="1"/>
    <xf numFmtId="0" fontId="12" fillId="0" borderId="25" xfId="7" applyFont="1" applyBorder="1" applyAlignment="1">
      <alignment horizontal="left"/>
    </xf>
    <xf numFmtId="0" fontId="46" fillId="0" borderId="25" xfId="7" applyFont="1" applyBorder="1"/>
    <xf numFmtId="0" fontId="4" fillId="0" borderId="27" xfId="7" applyFont="1" applyBorder="1"/>
    <xf numFmtId="0" fontId="6" fillId="0" borderId="28" xfId="7" applyFont="1" applyFill="1" applyBorder="1"/>
    <xf numFmtId="0" fontId="4" fillId="0" borderId="31" xfId="7" applyFont="1" applyBorder="1"/>
    <xf numFmtId="0" fontId="4" fillId="0" borderId="32" xfId="7" applyFont="1" applyBorder="1" applyAlignment="1">
      <alignment horizontal="left"/>
    </xf>
    <xf numFmtId="0" fontId="33" fillId="0" borderId="25" xfId="7" applyFont="1" applyBorder="1" applyAlignment="1">
      <alignment horizontal="center" vertical="center"/>
    </xf>
    <xf numFmtId="0" fontId="33" fillId="0" borderId="25" xfId="7" applyFont="1" applyBorder="1" applyAlignment="1">
      <alignment horizontal="left" vertical="center"/>
    </xf>
    <xf numFmtId="0" fontId="7" fillId="0" borderId="25" xfId="7" applyFont="1" applyBorder="1" applyAlignment="1">
      <alignment vertical="center"/>
    </xf>
    <xf numFmtId="0" fontId="4" fillId="0" borderId="25" xfId="7" applyFont="1" applyBorder="1" applyAlignment="1"/>
    <xf numFmtId="0" fontId="4" fillId="0" borderId="25" xfId="7" applyFont="1" applyBorder="1" applyAlignment="1">
      <alignment horizontal="center"/>
    </xf>
    <xf numFmtId="0" fontId="31" fillId="0" borderId="0" xfId="0" applyFont="1" applyFill="1" applyBorder="1"/>
    <xf numFmtId="0" fontId="4" fillId="0" borderId="0" xfId="7" applyFont="1" applyBorder="1" applyAlignment="1">
      <alignment horizontal="left" vertical="center"/>
    </xf>
    <xf numFmtId="0" fontId="13" fillId="0" borderId="25" xfId="7" applyFont="1" applyFill="1" applyBorder="1" applyAlignment="1"/>
    <xf numFmtId="0" fontId="7" fillId="0" borderId="27" xfId="7" applyFont="1" applyBorder="1" applyAlignment="1">
      <alignment horizontal="center"/>
    </xf>
    <xf numFmtId="0" fontId="28" fillId="0" borderId="27" xfId="7" applyFont="1" applyBorder="1" applyAlignment="1">
      <alignment horizontal="center"/>
    </xf>
    <xf numFmtId="0" fontId="6" fillId="0" borderId="27" xfId="7" applyFont="1" applyFill="1" applyBorder="1"/>
    <xf numFmtId="3" fontId="7" fillId="0" borderId="6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3" fontId="7" fillId="0" borderId="2" xfId="7" applyNumberFormat="1" applyFont="1" applyBorder="1"/>
    <xf numFmtId="0" fontId="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19" fillId="0" borderId="9" xfId="0" applyNumberFormat="1" applyFont="1" applyFill="1" applyBorder="1" applyAlignment="1">
      <alignment horizontal="center" vertical="center"/>
    </xf>
    <xf numFmtId="1" fontId="19" fillId="0" borderId="14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7" fontId="10" fillId="0" borderId="0" xfId="1" applyNumberFormat="1" applyFont="1" applyAlignment="1">
      <alignment horizontal="center" vertical="center"/>
    </xf>
    <xf numFmtId="167" fontId="4" fillId="0" borderId="0" xfId="1" applyNumberFormat="1" applyFont="1" applyAlignment="1">
      <alignment horizontal="center"/>
    </xf>
    <xf numFmtId="167" fontId="4" fillId="0" borderId="0" xfId="1" applyNumberFormat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center" vertical="center"/>
    </xf>
    <xf numFmtId="3" fontId="7" fillId="0" borderId="6" xfId="1" applyNumberFormat="1" applyFont="1" applyBorder="1" applyAlignment="1">
      <alignment horizontal="right"/>
    </xf>
    <xf numFmtId="3" fontId="1" fillId="0" borderId="3" xfId="1" applyNumberFormat="1" applyFont="1" applyBorder="1" applyAlignment="1">
      <alignment horizontal="right"/>
    </xf>
    <xf numFmtId="3" fontId="4" fillId="0" borderId="3" xfId="1" applyNumberFormat="1" applyFont="1" applyBorder="1" applyAlignment="1">
      <alignment horizontal="right"/>
    </xf>
    <xf numFmtId="3" fontId="9" fillId="0" borderId="3" xfId="1" applyNumberFormat="1" applyFont="1" applyBorder="1" applyAlignment="1">
      <alignment horizontal="right"/>
    </xf>
    <xf numFmtId="3" fontId="4" fillId="0" borderId="6" xfId="1" applyNumberFormat="1" applyFont="1" applyBorder="1" applyAlignment="1">
      <alignment horizontal="right"/>
    </xf>
    <xf numFmtId="49" fontId="7" fillId="0" borderId="8" xfId="1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19" fillId="0" borderId="6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19" fillId="0" borderId="6" xfId="0" applyFont="1" applyFill="1" applyBorder="1"/>
    <xf numFmtId="1" fontId="19" fillId="0" borderId="6" xfId="0" applyNumberFormat="1" applyFont="1" applyFill="1" applyBorder="1"/>
    <xf numFmtId="0" fontId="19" fillId="0" borderId="6" xfId="0" applyFont="1" applyFill="1" applyBorder="1" applyAlignment="1">
      <alignment horizontal="center" vertical="center"/>
    </xf>
    <xf numFmtId="1" fontId="19" fillId="0" borderId="6" xfId="0" applyNumberFormat="1" applyFont="1" applyFill="1" applyBorder="1" applyAlignment="1">
      <alignment horizontal="center" vertical="center"/>
    </xf>
    <xf numFmtId="3" fontId="19" fillId="0" borderId="14" xfId="0" applyNumberFormat="1" applyFont="1" applyFill="1" applyBorder="1" applyAlignment="1">
      <alignment horizontal="right"/>
    </xf>
    <xf numFmtId="0" fontId="19" fillId="0" borderId="6" xfId="0" applyFont="1" applyFill="1" applyBorder="1" applyAlignment="1">
      <alignment horizontal="left"/>
    </xf>
    <xf numFmtId="3" fontId="19" fillId="0" borderId="0" xfId="0" applyNumberFormat="1" applyFont="1" applyFill="1"/>
    <xf numFmtId="0" fontId="7" fillId="0" borderId="8" xfId="0" applyFont="1" applyBorder="1" applyAlignment="1">
      <alignment vertical="center"/>
    </xf>
    <xf numFmtId="3" fontId="41" fillId="0" borderId="0" xfId="6" applyNumberFormat="1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6" fillId="0" borderId="14" xfId="6" applyFont="1" applyBorder="1" applyAlignment="1">
      <alignment vertical="center" wrapText="1"/>
    </xf>
    <xf numFmtId="0" fontId="41" fillId="0" borderId="6" xfId="6" applyFont="1" applyBorder="1" applyAlignment="1">
      <alignment vertical="center"/>
    </xf>
    <xf numFmtId="3" fontId="16" fillId="0" borderId="9" xfId="6" applyNumberFormat="1" applyFont="1" applyBorder="1" applyAlignment="1">
      <alignment horizontal="center" vertical="center" wrapText="1"/>
    </xf>
    <xf numFmtId="3" fontId="41" fillId="0" borderId="6" xfId="6" applyNumberFormat="1" applyFont="1" applyBorder="1" applyAlignment="1">
      <alignment vertical="center"/>
    </xf>
    <xf numFmtId="3" fontId="1" fillId="0" borderId="3" xfId="1" applyNumberFormat="1" applyFont="1" applyBorder="1" applyAlignment="1">
      <alignment vertical="center"/>
    </xf>
    <xf numFmtId="3" fontId="9" fillId="0" borderId="3" xfId="1" applyNumberFormat="1" applyFont="1" applyBorder="1" applyAlignment="1">
      <alignment vertical="center"/>
    </xf>
    <xf numFmtId="3" fontId="1" fillId="0" borderId="6" xfId="1" applyNumberFormat="1" applyFont="1" applyBorder="1" applyAlignment="1">
      <alignment vertical="center"/>
    </xf>
    <xf numFmtId="0" fontId="11" fillId="0" borderId="37" xfId="0" applyNumberFormat="1" applyFont="1" applyFill="1" applyBorder="1" applyAlignment="1" applyProtection="1">
      <alignment horizontal="left" vertical="top" wrapText="1"/>
    </xf>
    <xf numFmtId="0" fontId="49" fillId="0" borderId="40" xfId="0" applyNumberFormat="1" applyFont="1" applyFill="1" applyBorder="1" applyAlignment="1" applyProtection="1">
      <alignment horizontal="left" vertical="top" wrapText="1"/>
    </xf>
    <xf numFmtId="0" fontId="49" fillId="0" borderId="9" xfId="0" applyNumberFormat="1" applyFont="1" applyFill="1" applyBorder="1" applyAlignment="1" applyProtection="1">
      <alignment horizontal="center" vertical="top" wrapText="1"/>
    </xf>
    <xf numFmtId="4" fontId="49" fillId="0" borderId="9" xfId="0" applyNumberFormat="1" applyFont="1" applyFill="1" applyBorder="1" applyAlignment="1" applyProtection="1">
      <alignment horizontal="right" vertical="top" wrapText="1"/>
    </xf>
    <xf numFmtId="4" fontId="55" fillId="0" borderId="32" xfId="7" applyNumberFormat="1" applyFont="1" applyBorder="1"/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7" applyNumberFormat="1" applyFont="1" applyFill="1" applyBorder="1" applyAlignment="1"/>
    <xf numFmtId="3" fontId="4" fillId="0" borderId="9" xfId="7" applyNumberFormat="1" applyFont="1" applyFill="1" applyBorder="1" applyAlignment="1">
      <alignment horizontal="center"/>
    </xf>
    <xf numFmtId="3" fontId="4" fillId="0" borderId="14" xfId="7" applyNumberFormat="1" applyFont="1" applyFill="1" applyBorder="1" applyAlignment="1">
      <alignment horizontal="center"/>
    </xf>
    <xf numFmtId="3" fontId="4" fillId="0" borderId="6" xfId="7" applyNumberFormat="1" applyFont="1" applyFill="1" applyBorder="1" applyAlignment="1"/>
    <xf numFmtId="3" fontId="4" fillId="0" borderId="6" xfId="7" applyNumberFormat="1" applyFont="1" applyFill="1" applyBorder="1"/>
    <xf numFmtId="3" fontId="11" fillId="0" borderId="0" xfId="7" applyNumberFormat="1" applyFont="1" applyFill="1" applyBorder="1"/>
    <xf numFmtId="3" fontId="7" fillId="0" borderId="13" xfId="7" applyNumberFormat="1" applyFont="1" applyFill="1" applyBorder="1"/>
    <xf numFmtId="3" fontId="7" fillId="0" borderId="4" xfId="7" applyNumberFormat="1" applyFont="1" applyFill="1" applyBorder="1"/>
    <xf numFmtId="3" fontId="7" fillId="0" borderId="0" xfId="7" applyNumberFormat="1" applyFont="1" applyFill="1" applyBorder="1"/>
    <xf numFmtId="3" fontId="6" fillId="0" borderId="0" xfId="7" applyNumberFormat="1" applyFont="1" applyFill="1" applyBorder="1"/>
    <xf numFmtId="3" fontId="11" fillId="0" borderId="6" xfId="7" applyNumberFormat="1" applyFont="1" applyFill="1" applyBorder="1" applyAlignment="1">
      <alignment horizontal="center"/>
    </xf>
    <xf numFmtId="3" fontId="11" fillId="0" borderId="6" xfId="7" applyNumberFormat="1" applyFont="1" applyFill="1" applyBorder="1"/>
    <xf numFmtId="3" fontId="11" fillId="0" borderId="6" xfId="7" applyNumberFormat="1" applyFont="1" applyFill="1" applyBorder="1" applyAlignment="1">
      <alignment vertical="center"/>
    </xf>
    <xf numFmtId="3" fontId="4" fillId="0" borderId="0" xfId="7" applyNumberFormat="1" applyFont="1" applyFill="1" applyBorder="1" applyAlignment="1">
      <alignment horizontal="center"/>
    </xf>
    <xf numFmtId="3" fontId="46" fillId="0" borderId="0" xfId="7" applyNumberFormat="1" applyFont="1" applyFill="1" applyBorder="1"/>
    <xf numFmtId="3" fontId="44" fillId="0" borderId="0" xfId="7" applyNumberFormat="1" applyFont="1" applyFill="1" applyBorder="1"/>
    <xf numFmtId="3" fontId="45" fillId="0" borderId="0" xfId="7" applyNumberFormat="1" applyFont="1" applyFill="1" applyBorder="1"/>
    <xf numFmtId="3" fontId="32" fillId="0" borderId="13" xfId="7" applyNumberFormat="1" applyFont="1" applyFill="1" applyBorder="1"/>
    <xf numFmtId="3" fontId="4" fillId="0" borderId="4" xfId="7" applyNumberFormat="1" applyFont="1" applyFill="1" applyBorder="1"/>
    <xf numFmtId="3" fontId="9" fillId="0" borderId="4" xfId="7" applyNumberFormat="1" applyFont="1" applyFill="1" applyBorder="1"/>
    <xf numFmtId="3" fontId="25" fillId="0" borderId="13" xfId="7" applyNumberFormat="1" applyFont="1" applyFill="1" applyBorder="1" applyAlignment="1">
      <alignment horizontal="left"/>
    </xf>
    <xf numFmtId="3" fontId="25" fillId="0" borderId="0" xfId="7" applyNumberFormat="1" applyFont="1" applyFill="1" applyBorder="1" applyAlignment="1">
      <alignment horizontal="left"/>
    </xf>
    <xf numFmtId="3" fontId="25" fillId="0" borderId="6" xfId="7" applyNumberFormat="1" applyFont="1" applyFill="1" applyBorder="1" applyAlignment="1">
      <alignment horizontal="left"/>
    </xf>
    <xf numFmtId="3" fontId="6" fillId="0" borderId="6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center" vertical="center"/>
    </xf>
    <xf numFmtId="3" fontId="47" fillId="0" borderId="0" xfId="7" applyNumberFormat="1" applyFont="1" applyFill="1" applyBorder="1" applyAlignment="1">
      <alignment horizontal="left"/>
    </xf>
    <xf numFmtId="3" fontId="27" fillId="0" borderId="4" xfId="7" applyNumberFormat="1" applyFont="1" applyFill="1" applyBorder="1" applyAlignment="1">
      <alignment horizontal="left"/>
    </xf>
    <xf numFmtId="3" fontId="4" fillId="0" borderId="26" xfId="7" applyNumberFormat="1" applyFont="1" applyFill="1" applyBorder="1"/>
    <xf numFmtId="3" fontId="48" fillId="0" borderId="28" xfId="7" applyNumberFormat="1" applyFont="1" applyFill="1" applyBorder="1"/>
    <xf numFmtId="3" fontId="9" fillId="0" borderId="28" xfId="7" applyNumberFormat="1" applyFont="1" applyFill="1" applyBorder="1"/>
    <xf numFmtId="3" fontId="9" fillId="0" borderId="33" xfId="7" applyNumberFormat="1" applyFont="1" applyFill="1" applyBorder="1"/>
    <xf numFmtId="3" fontId="48" fillId="0" borderId="26" xfId="7" applyNumberFormat="1" applyFont="1" applyFill="1" applyBorder="1"/>
    <xf numFmtId="0" fontId="49" fillId="0" borderId="29" xfId="0" applyNumberFormat="1" applyFont="1" applyFill="1" applyBorder="1" applyAlignment="1" applyProtection="1">
      <alignment horizontal="center" vertical="center" wrapText="1"/>
    </xf>
    <xf numFmtId="3" fontId="52" fillId="0" borderId="29" xfId="0" applyNumberFormat="1" applyFont="1" applyFill="1" applyBorder="1" applyAlignment="1" applyProtection="1">
      <alignment horizontal="right" vertical="center" wrapText="1"/>
    </xf>
    <xf numFmtId="3" fontId="52" fillId="0" borderId="30" xfId="0" applyNumberFormat="1" applyFont="1" applyFill="1" applyBorder="1" applyAlignment="1" applyProtection="1">
      <alignment horizontal="right" vertical="center"/>
    </xf>
    <xf numFmtId="3" fontId="4" fillId="0" borderId="33" xfId="7" applyNumberFormat="1" applyFont="1" applyFill="1" applyBorder="1"/>
    <xf numFmtId="3" fontId="7" fillId="0" borderId="26" xfId="7" applyNumberFormat="1" applyFont="1" applyFill="1" applyBorder="1"/>
    <xf numFmtId="3" fontId="4" fillId="0" borderId="28" xfId="7" applyNumberFormat="1" applyFont="1" applyFill="1" applyBorder="1" applyAlignment="1">
      <alignment horizontal="center"/>
    </xf>
    <xf numFmtId="3" fontId="46" fillId="0" borderId="28" xfId="7" applyNumberFormat="1" applyFont="1" applyFill="1" applyBorder="1"/>
    <xf numFmtId="3" fontId="7" fillId="0" borderId="28" xfId="7" applyNumberFormat="1" applyFont="1" applyFill="1" applyBorder="1"/>
    <xf numFmtId="3" fontId="44" fillId="0" borderId="28" xfId="7" applyNumberFormat="1" applyFont="1" applyFill="1" applyBorder="1"/>
    <xf numFmtId="3" fontId="45" fillId="0" borderId="28" xfId="7" applyNumberFormat="1" applyFont="1" applyFill="1" applyBorder="1"/>
    <xf numFmtId="3" fontId="56" fillId="0" borderId="28" xfId="7" applyNumberFormat="1" applyFont="1" applyFill="1" applyBorder="1"/>
    <xf numFmtId="3" fontId="6" fillId="0" borderId="13" xfId="7" applyNumberFormat="1" applyFont="1" applyFill="1" applyBorder="1"/>
    <xf numFmtId="3" fontId="6" fillId="0" borderId="0" xfId="7" applyNumberFormat="1" applyFont="1" applyFill="1"/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46" fontId="19" fillId="0" borderId="0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21" fontId="19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3" fontId="7" fillId="0" borderId="14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7" fillId="0" borderId="0" xfId="7" applyFont="1" applyBorder="1" applyAlignment="1">
      <alignment horizontal="center" wrapText="1"/>
    </xf>
    <xf numFmtId="1" fontId="19" fillId="0" borderId="9" xfId="0" applyNumberFormat="1" applyFont="1" applyFill="1" applyBorder="1" applyAlignment="1">
      <alignment horizontal="center" vertical="center"/>
    </xf>
    <xf numFmtId="1" fontId="19" fillId="0" borderId="14" xfId="0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40" fillId="0" borderId="0" xfId="6" applyFont="1" applyAlignment="1">
      <alignment horizontal="center"/>
    </xf>
    <xf numFmtId="0" fontId="19" fillId="0" borderId="5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left"/>
    </xf>
    <xf numFmtId="0" fontId="4" fillId="0" borderId="5" xfId="7" applyFont="1" applyBorder="1" applyAlignment="1">
      <alignment horizontal="center"/>
    </xf>
    <xf numFmtId="0" fontId="4" fillId="0" borderId="3" xfId="7" applyFont="1" applyBorder="1" applyAlignment="1">
      <alignment horizontal="center"/>
    </xf>
    <xf numFmtId="0" fontId="4" fillId="0" borderId="4" xfId="7" applyFont="1" applyBorder="1" applyAlignment="1">
      <alignment horizontal="center"/>
    </xf>
    <xf numFmtId="0" fontId="5" fillId="0" borderId="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31" fillId="0" borderId="0" xfId="7" applyFont="1" applyBorder="1" applyAlignment="1">
      <alignment horizontal="left"/>
    </xf>
    <xf numFmtId="0" fontId="4" fillId="0" borderId="6" xfId="7" applyFont="1" applyBorder="1" applyAlignment="1">
      <alignment horizontal="center" vertical="center"/>
    </xf>
    <xf numFmtId="0" fontId="4" fillId="0" borderId="5" xfId="7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4" fillId="0" borderId="3" xfId="7" applyFont="1" applyFill="1" applyBorder="1" applyAlignment="1">
      <alignment horizontal="left"/>
    </xf>
    <xf numFmtId="0" fontId="4" fillId="0" borderId="5" xfId="7" applyFont="1" applyFill="1" applyBorder="1" applyAlignment="1">
      <alignment horizontal="center" vertical="center"/>
    </xf>
    <xf numFmtId="0" fontId="4" fillId="0" borderId="4" xfId="7" applyFont="1" applyFill="1" applyBorder="1" applyAlignment="1">
      <alignment horizontal="center" vertical="center"/>
    </xf>
    <xf numFmtId="0" fontId="4" fillId="0" borderId="3" xfId="7" applyFont="1" applyFill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0" fontId="4" fillId="0" borderId="12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/>
    </xf>
    <xf numFmtId="0" fontId="4" fillId="0" borderId="10" xfId="7" applyFont="1" applyBorder="1" applyAlignment="1">
      <alignment horizontal="center" vertical="center"/>
    </xf>
    <xf numFmtId="0" fontId="4" fillId="0" borderId="13" xfId="7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5" xfId="7" applyFont="1" applyBorder="1" applyAlignment="1">
      <alignment horizontal="center"/>
    </xf>
    <xf numFmtId="0" fontId="11" fillId="0" borderId="4" xfId="7" applyFont="1" applyBorder="1" applyAlignment="1">
      <alignment horizontal="center"/>
    </xf>
    <xf numFmtId="0" fontId="11" fillId="0" borderId="3" xfId="7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50" fillId="0" borderId="37" xfId="0" applyNumberFormat="1" applyFont="1" applyFill="1" applyBorder="1" applyAlignment="1" applyProtection="1">
      <alignment horizontal="left" vertical="center" wrapText="1"/>
    </xf>
    <xf numFmtId="0" fontId="50" fillId="0" borderId="6" xfId="0" applyNumberFormat="1" applyFont="1" applyFill="1" applyBorder="1" applyAlignment="1" applyProtection="1">
      <alignment horizontal="left" vertical="center" wrapText="1"/>
    </xf>
    <xf numFmtId="3" fontId="52" fillId="4" borderId="6" xfId="0" applyNumberFormat="1" applyFont="1" applyFill="1" applyBorder="1" applyAlignment="1" applyProtection="1">
      <alignment horizontal="right" vertical="center" wrapText="1"/>
    </xf>
    <xf numFmtId="0" fontId="1" fillId="0" borderId="0" xfId="7" applyFont="1" applyBorder="1" applyAlignment="1">
      <alignment horizontal="center" vertical="center" wrapText="1"/>
    </xf>
    <xf numFmtId="0" fontId="4" fillId="0" borderId="0" xfId="7" applyFont="1" applyBorder="1" applyAlignment="1">
      <alignment horizontal="center" vertical="center" wrapText="1"/>
    </xf>
    <xf numFmtId="0" fontId="36" fillId="0" borderId="0" xfId="7" applyFont="1" applyBorder="1" applyAlignment="1">
      <alignment horizontal="left"/>
    </xf>
    <xf numFmtId="0" fontId="31" fillId="0" borderId="0" xfId="7" applyFont="1" applyBorder="1" applyAlignment="1">
      <alignment horizontal="left" vertical="center"/>
    </xf>
    <xf numFmtId="0" fontId="3" fillId="0" borderId="0" xfId="7" applyFont="1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52" fillId="0" borderId="38" xfId="0" applyNumberFormat="1" applyFont="1" applyFill="1" applyBorder="1" applyAlignment="1" applyProtection="1">
      <alignment horizontal="right" vertical="center" wrapText="1"/>
    </xf>
    <xf numFmtId="0" fontId="52" fillId="0" borderId="39" xfId="0" applyNumberFormat="1" applyFont="1" applyFill="1" applyBorder="1" applyAlignment="1" applyProtection="1">
      <alignment horizontal="right" vertical="center" wrapText="1"/>
      <protection locked="0"/>
    </xf>
    <xf numFmtId="4" fontId="52" fillId="4" borderId="39" xfId="0" applyNumberFormat="1" applyFont="1" applyFill="1" applyBorder="1" applyAlignment="1" applyProtection="1">
      <alignment horizontal="right" vertical="center" wrapText="1"/>
    </xf>
    <xf numFmtId="0" fontId="0" fillId="0" borderId="35" xfId="0" applyNumberFormat="1" applyFont="1" applyFill="1" applyBorder="1" applyAlignment="1" applyProtection="1">
      <alignment horizontal="center" wrapText="1"/>
      <protection locked="0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49" fillId="3" borderId="37" xfId="0" applyNumberFormat="1" applyFont="1" applyFill="1" applyBorder="1" applyAlignment="1" applyProtection="1">
      <alignment horizontal="left" vertical="center" wrapText="1"/>
    </xf>
    <xf numFmtId="0" fontId="49" fillId="3" borderId="6" xfId="0" applyNumberFormat="1" applyFont="1" applyFill="1" applyBorder="1" applyAlignment="1" applyProtection="1">
      <alignment horizontal="left" vertical="center" wrapText="1"/>
    </xf>
    <xf numFmtId="0" fontId="49" fillId="3" borderId="6" xfId="0" applyNumberFormat="1" applyFont="1" applyFill="1" applyBorder="1" applyAlignment="1" applyProtection="1">
      <alignment horizontal="center" vertical="center" wrapText="1"/>
    </xf>
  </cellXfs>
  <cellStyles count="9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2" xfId="6"/>
    <cellStyle name="Normal 3" xfId="7"/>
    <cellStyle name="Normale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opLeftCell="B16" workbookViewId="0">
      <selection activeCell="M60" sqref="M60"/>
    </sheetView>
  </sheetViews>
  <sheetFormatPr defaultRowHeight="12.75"/>
  <cols>
    <col min="1" max="1" width="16.140625" style="6" hidden="1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75"/>
      <c r="C2" s="76"/>
      <c r="D2" s="76"/>
      <c r="E2" s="76"/>
      <c r="F2" s="76"/>
      <c r="G2" s="76"/>
      <c r="H2" s="76"/>
      <c r="I2" s="76"/>
      <c r="J2" s="76"/>
      <c r="K2" s="77"/>
    </row>
    <row r="3" spans="2:11" s="84" customFormat="1" ht="14.1" customHeight="1">
      <c r="B3" s="78"/>
      <c r="C3" s="79" t="s">
        <v>26</v>
      </c>
      <c r="D3" s="79"/>
      <c r="E3" s="79"/>
      <c r="F3" s="80" t="s">
        <v>609</v>
      </c>
      <c r="G3" s="81"/>
      <c r="H3" s="82"/>
      <c r="I3" s="80"/>
      <c r="J3" s="79"/>
      <c r="K3" s="83"/>
    </row>
    <row r="4" spans="2:11" s="84" customFormat="1" ht="14.1" customHeight="1">
      <c r="B4" s="78"/>
      <c r="C4" s="79" t="s">
        <v>15</v>
      </c>
      <c r="D4" s="79"/>
      <c r="E4" s="79"/>
      <c r="F4" s="80" t="s">
        <v>610</v>
      </c>
      <c r="G4" s="85"/>
      <c r="H4" s="86"/>
      <c r="I4" s="87"/>
      <c r="J4" s="87"/>
      <c r="K4" s="83"/>
    </row>
    <row r="5" spans="2:11" s="84" customFormat="1" ht="14.1" customHeight="1">
      <c r="B5" s="78"/>
      <c r="C5" s="79" t="s">
        <v>5</v>
      </c>
      <c r="D5" s="79"/>
      <c r="E5" s="79"/>
      <c r="F5" s="88" t="s">
        <v>611</v>
      </c>
      <c r="G5" s="80"/>
      <c r="H5" s="80"/>
      <c r="I5" s="80"/>
      <c r="J5" s="80"/>
      <c r="K5" s="83"/>
    </row>
    <row r="6" spans="2:11" s="84" customFormat="1" ht="14.1" customHeight="1">
      <c r="B6" s="78"/>
      <c r="C6" s="79"/>
      <c r="D6" s="79"/>
      <c r="E6" s="79"/>
      <c r="F6" s="79"/>
      <c r="G6" s="79"/>
      <c r="H6" s="89"/>
      <c r="I6" s="89"/>
      <c r="J6" s="87"/>
      <c r="K6" s="83"/>
    </row>
    <row r="7" spans="2:11" s="84" customFormat="1" ht="14.1" customHeight="1">
      <c r="B7" s="78"/>
      <c r="C7" s="79" t="s">
        <v>0</v>
      </c>
      <c r="D7" s="79"/>
      <c r="E7" s="79"/>
      <c r="F7" s="80" t="s">
        <v>612</v>
      </c>
      <c r="G7" s="90"/>
      <c r="H7" s="79"/>
      <c r="I7" s="79"/>
      <c r="J7" s="79"/>
      <c r="K7" s="83"/>
    </row>
    <row r="8" spans="2:11" s="84" customFormat="1" ht="14.1" customHeight="1">
      <c r="B8" s="78"/>
      <c r="C8" s="79" t="s">
        <v>1</v>
      </c>
      <c r="D8" s="79"/>
      <c r="E8" s="79"/>
      <c r="F8" s="88"/>
      <c r="G8" s="315"/>
      <c r="H8" s="79"/>
      <c r="I8" s="79"/>
      <c r="J8" s="79"/>
      <c r="K8" s="83"/>
    </row>
    <row r="9" spans="2:11" s="84" customFormat="1" ht="14.1" customHeight="1">
      <c r="B9" s="78"/>
      <c r="C9" s="79"/>
      <c r="D9" s="79"/>
      <c r="E9" s="79"/>
      <c r="F9" s="79"/>
      <c r="G9" s="79"/>
      <c r="H9" s="79"/>
      <c r="I9" s="79"/>
      <c r="J9" s="79"/>
      <c r="K9" s="83"/>
    </row>
    <row r="10" spans="2:11" s="84" customFormat="1" ht="14.1" customHeight="1">
      <c r="B10" s="78"/>
      <c r="C10" s="79" t="s">
        <v>11</v>
      </c>
      <c r="D10" s="79"/>
      <c r="E10" s="79"/>
      <c r="F10" s="79" t="s">
        <v>613</v>
      </c>
      <c r="G10" s="79"/>
      <c r="H10" s="79"/>
      <c r="I10" s="79"/>
      <c r="J10" s="80"/>
      <c r="K10" s="83"/>
    </row>
    <row r="11" spans="2:11" s="84" customFormat="1" ht="14.1" customHeight="1">
      <c r="B11" s="78"/>
      <c r="C11" s="79"/>
      <c r="D11" s="79"/>
      <c r="E11" s="79"/>
      <c r="F11" s="79" t="s">
        <v>614</v>
      </c>
      <c r="G11" s="79"/>
      <c r="H11" s="79"/>
      <c r="I11" s="79"/>
      <c r="J11" s="88"/>
      <c r="K11" s="83"/>
    </row>
    <row r="12" spans="2:11" s="84" customFormat="1" ht="14.1" customHeight="1">
      <c r="B12" s="78"/>
      <c r="C12" s="79"/>
      <c r="D12" s="79"/>
      <c r="E12" s="79"/>
      <c r="F12" s="88"/>
      <c r="G12" s="88"/>
      <c r="H12" s="88"/>
      <c r="I12" s="88"/>
      <c r="J12" s="88"/>
      <c r="K12" s="83"/>
    </row>
    <row r="13" spans="2:11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>
      <c r="B25" s="475" t="s">
        <v>6</v>
      </c>
      <c r="C25" s="476"/>
      <c r="D25" s="476"/>
      <c r="E25" s="476"/>
      <c r="F25" s="476"/>
      <c r="G25" s="476"/>
      <c r="H25" s="476"/>
      <c r="I25" s="476"/>
      <c r="J25" s="476"/>
      <c r="K25" s="477"/>
    </row>
    <row r="26" spans="2:11">
      <c r="B26" s="3"/>
      <c r="C26" s="478" t="s">
        <v>219</v>
      </c>
      <c r="D26" s="478"/>
      <c r="E26" s="478"/>
      <c r="F26" s="478"/>
      <c r="G26" s="478"/>
      <c r="H26" s="478"/>
      <c r="I26" s="478"/>
      <c r="J26" s="478"/>
      <c r="K26" s="5"/>
    </row>
    <row r="27" spans="2:11">
      <c r="B27" s="3"/>
      <c r="C27" s="478" t="s">
        <v>14</v>
      </c>
      <c r="D27" s="478"/>
      <c r="E27" s="478"/>
      <c r="F27" s="478"/>
      <c r="G27" s="478"/>
      <c r="H27" s="478"/>
      <c r="I27" s="478"/>
      <c r="J27" s="478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ht="33.75">
      <c r="B30" s="3"/>
      <c r="C30" s="4"/>
      <c r="D30" s="4"/>
      <c r="E30" s="4"/>
      <c r="F30" s="92" t="s">
        <v>680</v>
      </c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>
      <c r="B44" s="3"/>
      <c r="C44" s="4"/>
      <c r="D44" s="4"/>
      <c r="E44" s="4"/>
      <c r="F44" s="4"/>
      <c r="G44" s="4"/>
      <c r="H44" s="4"/>
      <c r="I44" s="4"/>
      <c r="J44" s="4"/>
      <c r="K44" s="5"/>
    </row>
    <row r="45" spans="2:11" ht="9" customHeight="1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>
      <c r="B46" s="3"/>
      <c r="C46" s="4"/>
      <c r="D46" s="4"/>
      <c r="E46" s="4"/>
      <c r="F46" s="4"/>
      <c r="G46" s="4"/>
      <c r="H46" s="4"/>
      <c r="I46" s="4"/>
      <c r="J46" s="4"/>
      <c r="K46" s="5"/>
    </row>
    <row r="47" spans="2:11">
      <c r="B47" s="3"/>
      <c r="C47" s="4"/>
      <c r="D47" s="4"/>
      <c r="E47" s="4"/>
      <c r="F47" s="4"/>
      <c r="G47" s="4"/>
      <c r="H47" s="4"/>
      <c r="I47" s="4"/>
      <c r="J47" s="4"/>
      <c r="K47" s="5"/>
    </row>
    <row r="48" spans="2:11" s="84" customFormat="1" ht="12.95" customHeight="1">
      <c r="B48" s="78"/>
      <c r="C48" s="79" t="s">
        <v>21</v>
      </c>
      <c r="D48" s="79"/>
      <c r="E48" s="79"/>
      <c r="F48" s="79"/>
      <c r="G48" s="79"/>
      <c r="H48" s="479" t="s">
        <v>615</v>
      </c>
      <c r="I48" s="479"/>
      <c r="J48" s="79"/>
      <c r="K48" s="83"/>
    </row>
    <row r="49" spans="2:11" s="84" customFormat="1" ht="12.95" customHeight="1">
      <c r="B49" s="78"/>
      <c r="C49" s="79" t="s">
        <v>22</v>
      </c>
      <c r="D49" s="79"/>
      <c r="E49" s="79"/>
      <c r="F49" s="79"/>
      <c r="G49" s="79"/>
      <c r="H49" s="481" t="s">
        <v>616</v>
      </c>
      <c r="I49" s="481"/>
      <c r="J49" s="79"/>
      <c r="K49" s="83"/>
    </row>
    <row r="50" spans="2:11" s="84" customFormat="1" ht="12.95" customHeight="1">
      <c r="B50" s="78"/>
      <c r="C50" s="79" t="s">
        <v>16</v>
      </c>
      <c r="D50" s="79"/>
      <c r="E50" s="79"/>
      <c r="F50" s="79"/>
      <c r="G50" s="79"/>
      <c r="H50" s="481" t="s">
        <v>579</v>
      </c>
      <c r="I50" s="481"/>
      <c r="J50" s="79"/>
      <c r="K50" s="83"/>
    </row>
    <row r="51" spans="2:11" s="84" customFormat="1" ht="12.95" customHeight="1">
      <c r="B51" s="78"/>
      <c r="C51" s="79" t="s">
        <v>17</v>
      </c>
      <c r="D51" s="79"/>
      <c r="E51" s="79"/>
      <c r="F51" s="79"/>
      <c r="G51" s="79"/>
      <c r="H51" s="481" t="s">
        <v>579</v>
      </c>
      <c r="I51" s="481"/>
      <c r="J51" s="79"/>
      <c r="K51" s="83"/>
    </row>
    <row r="52" spans="2:11">
      <c r="B52" s="3"/>
      <c r="C52" s="4"/>
      <c r="D52" s="4"/>
      <c r="E52" s="4"/>
      <c r="F52" s="4"/>
      <c r="G52" s="4"/>
      <c r="H52" s="4"/>
      <c r="I52" s="4"/>
      <c r="J52" s="4"/>
      <c r="K52" s="5"/>
    </row>
    <row r="53" spans="2:11" s="96" customFormat="1" ht="12.95" customHeight="1">
      <c r="B53" s="93"/>
      <c r="C53" s="79" t="s">
        <v>23</v>
      </c>
      <c r="D53" s="79"/>
      <c r="E53" s="79"/>
      <c r="F53" s="79"/>
      <c r="G53" s="91" t="s">
        <v>18</v>
      </c>
      <c r="H53" s="482" t="s">
        <v>682</v>
      </c>
      <c r="I53" s="478"/>
      <c r="J53" s="94"/>
      <c r="K53" s="95"/>
    </row>
    <row r="54" spans="2:11" s="96" customFormat="1" ht="12.95" customHeight="1">
      <c r="B54" s="93"/>
      <c r="C54" s="79"/>
      <c r="D54" s="79"/>
      <c r="E54" s="79"/>
      <c r="F54" s="79"/>
      <c r="G54" s="91" t="s">
        <v>19</v>
      </c>
      <c r="H54" s="480" t="s">
        <v>681</v>
      </c>
      <c r="I54" s="478"/>
      <c r="J54" s="94"/>
      <c r="K54" s="95"/>
    </row>
    <row r="55" spans="2:11" s="96" customFormat="1" ht="7.5" customHeight="1">
      <c r="B55" s="93"/>
      <c r="C55" s="79"/>
      <c r="D55" s="79"/>
      <c r="E55" s="79"/>
      <c r="F55" s="79"/>
      <c r="G55" s="91"/>
      <c r="H55" s="91"/>
      <c r="I55" s="91"/>
      <c r="J55" s="94"/>
      <c r="K55" s="95"/>
    </row>
    <row r="56" spans="2:11" s="96" customFormat="1" ht="12.95" customHeight="1">
      <c r="B56" s="93"/>
      <c r="C56" s="79" t="s">
        <v>20</v>
      </c>
      <c r="D56" s="79"/>
      <c r="E56" s="79"/>
      <c r="F56" s="91"/>
      <c r="G56" s="79"/>
      <c r="H56" s="80" t="s">
        <v>699</v>
      </c>
      <c r="I56" s="80"/>
      <c r="J56" s="94"/>
      <c r="K56" s="95"/>
    </row>
    <row r="57" spans="2:11" ht="22.5" customHeight="1">
      <c r="B57" s="97"/>
      <c r="C57" s="98"/>
      <c r="D57" s="98"/>
      <c r="E57" s="98"/>
      <c r="F57" s="98"/>
      <c r="G57" s="98"/>
      <c r="H57" s="98"/>
      <c r="I57" s="98"/>
      <c r="J57" s="98"/>
      <c r="K57" s="99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3"/>
  <sheetViews>
    <sheetView topLeftCell="B19" workbookViewId="0">
      <selection activeCell="F4" sqref="F1:F1048576"/>
    </sheetView>
  </sheetViews>
  <sheetFormatPr defaultRowHeight="12.75"/>
  <cols>
    <col min="1" max="1" width="8.140625" style="6" hidden="1" customWidth="1"/>
    <col min="2" max="2" width="3.5703125" style="2" customWidth="1"/>
    <col min="3" max="3" width="3.7109375" style="2" customWidth="1"/>
    <col min="4" max="4" width="4" style="2" customWidth="1"/>
    <col min="5" max="5" width="61.7109375" style="6" customWidth="1"/>
    <col min="6" max="6" width="7.7109375" style="424" customWidth="1"/>
    <col min="7" max="7" width="13.140625" style="389" customWidth="1"/>
    <col min="8" max="8" width="11.140625" style="18" bestFit="1" customWidth="1"/>
    <col min="9" max="9" width="1.42578125" style="6" customWidth="1"/>
    <col min="10" max="10" width="77.140625" style="2" customWidth="1"/>
    <col min="11" max="16384" width="9.140625" style="6"/>
  </cols>
  <sheetData>
    <row r="1" spans="2:10" s="16" customFormat="1" ht="9" customHeight="1">
      <c r="B1" s="1"/>
      <c r="C1" s="13"/>
      <c r="D1" s="13"/>
      <c r="E1" s="14"/>
      <c r="F1" s="423"/>
      <c r="G1" s="388"/>
      <c r="H1" s="15"/>
      <c r="J1" s="125"/>
    </row>
    <row r="2" spans="2:10" s="16" customFormat="1" ht="18" customHeight="1">
      <c r="B2" s="486" t="s">
        <v>220</v>
      </c>
      <c r="C2" s="486"/>
      <c r="D2" s="486"/>
      <c r="E2" s="486"/>
      <c r="F2" s="486"/>
      <c r="G2" s="486"/>
      <c r="H2" s="486"/>
      <c r="J2" s="125"/>
    </row>
    <row r="3" spans="2:10" ht="6.75" customHeight="1"/>
    <row r="4" spans="2:10" s="72" customFormat="1" ht="21" customHeight="1">
      <c r="B4" s="39" t="s">
        <v>2</v>
      </c>
      <c r="C4" s="490" t="s">
        <v>7</v>
      </c>
      <c r="D4" s="491"/>
      <c r="E4" s="492"/>
      <c r="F4" s="425" t="s">
        <v>301</v>
      </c>
      <c r="G4" s="397">
        <v>2016</v>
      </c>
      <c r="H4" s="34">
        <v>2015</v>
      </c>
      <c r="J4" s="53" t="s">
        <v>303</v>
      </c>
    </row>
    <row r="5" spans="2:10" s="16" customFormat="1" ht="12.75" customHeight="1">
      <c r="B5" s="36"/>
      <c r="C5" s="487" t="s">
        <v>80</v>
      </c>
      <c r="D5" s="488"/>
      <c r="E5" s="489"/>
      <c r="F5" s="426"/>
      <c r="G5" s="391"/>
      <c r="H5" s="35"/>
      <c r="J5" s="36"/>
    </row>
    <row r="6" spans="2:10" s="16" customFormat="1" ht="12.75" customHeight="1">
      <c r="B6" s="36"/>
      <c r="C6" s="61" t="s">
        <v>105</v>
      </c>
      <c r="D6" s="62" t="s">
        <v>8</v>
      </c>
      <c r="E6" s="63"/>
      <c r="F6" s="426">
        <v>1</v>
      </c>
      <c r="G6" s="392">
        <f>G7+G8</f>
        <v>13979827</v>
      </c>
      <c r="H6" s="289">
        <f>H7+H8</f>
        <v>18236989.800000001</v>
      </c>
      <c r="J6" s="36" t="s">
        <v>315</v>
      </c>
    </row>
    <row r="7" spans="2:10" s="16" customFormat="1" ht="12.75" customHeight="1">
      <c r="B7" s="36"/>
      <c r="C7" s="41"/>
      <c r="D7" s="52">
        <v>1</v>
      </c>
      <c r="E7" s="8" t="s">
        <v>9</v>
      </c>
      <c r="F7" s="427"/>
      <c r="G7" s="393">
        <f>3938581+9921012</f>
        <v>13859593</v>
      </c>
      <c r="H7" s="35">
        <v>16897429</v>
      </c>
      <c r="J7" s="37">
        <v>503504511512</v>
      </c>
    </row>
    <row r="8" spans="2:10" s="16" customFormat="1" ht="12.75" customHeight="1">
      <c r="B8" s="36"/>
      <c r="C8" s="41"/>
      <c r="D8" s="52">
        <v>2</v>
      </c>
      <c r="E8" s="8" t="s">
        <v>10</v>
      </c>
      <c r="F8" s="426"/>
      <c r="G8" s="394">
        <v>120234</v>
      </c>
      <c r="H8" s="35">
        <v>1339560.8</v>
      </c>
      <c r="J8" s="37">
        <v>531532</v>
      </c>
    </row>
    <row r="9" spans="2:10" s="16" customFormat="1" ht="12.75" customHeight="1">
      <c r="B9" s="36"/>
      <c r="C9" s="61" t="s">
        <v>105</v>
      </c>
      <c r="D9" s="62" t="s">
        <v>40</v>
      </c>
      <c r="E9" s="8"/>
      <c r="F9" s="427">
        <v>2</v>
      </c>
      <c r="G9" s="395"/>
      <c r="H9" s="35">
        <f>H10+H11+H12</f>
        <v>0</v>
      </c>
      <c r="J9" s="36" t="s">
        <v>316</v>
      </c>
    </row>
    <row r="10" spans="2:10" s="16" customFormat="1" ht="12.75" customHeight="1">
      <c r="B10" s="36"/>
      <c r="C10" s="41"/>
      <c r="D10" s="52">
        <v>1</v>
      </c>
      <c r="E10" s="8" t="s">
        <v>42</v>
      </c>
      <c r="F10" s="426">
        <v>2.1</v>
      </c>
      <c r="G10" s="394"/>
      <c r="H10" s="35"/>
      <c r="J10" s="37">
        <v>551590</v>
      </c>
    </row>
    <row r="11" spans="2:10" s="16" customFormat="1" ht="12.75" customHeight="1">
      <c r="B11" s="36"/>
      <c r="C11" s="41"/>
      <c r="D11" s="52">
        <v>2</v>
      </c>
      <c r="E11" s="8" t="s">
        <v>43</v>
      </c>
      <c r="F11" s="427">
        <v>2.2000000000000002</v>
      </c>
      <c r="G11" s="395"/>
      <c r="H11" s="35"/>
      <c r="J11" s="36">
        <v>552</v>
      </c>
    </row>
    <row r="12" spans="2:10" s="16" customFormat="1" ht="12.75" customHeight="1">
      <c r="B12" s="36"/>
      <c r="C12" s="41"/>
      <c r="D12" s="52">
        <v>3</v>
      </c>
      <c r="E12" s="8" t="s">
        <v>41</v>
      </c>
      <c r="F12" s="426">
        <v>2.2999999999999998</v>
      </c>
      <c r="G12" s="394"/>
      <c r="H12" s="35"/>
      <c r="J12" s="37">
        <v>553590</v>
      </c>
    </row>
    <row r="13" spans="2:10" s="16" customFormat="1" ht="12.75" customHeight="1">
      <c r="B13" s="36"/>
      <c r="C13" s="61" t="s">
        <v>105</v>
      </c>
      <c r="D13" s="62" t="s">
        <v>44</v>
      </c>
      <c r="E13" s="8"/>
      <c r="F13" s="426">
        <v>3</v>
      </c>
      <c r="G13" s="396">
        <f>G14+G15+G16+G17+G18</f>
        <v>184426856.80000001</v>
      </c>
      <c r="H13" s="35">
        <f>H14+H15+H16+H17+H18</f>
        <v>141651892.40000001</v>
      </c>
      <c r="J13" s="36"/>
    </row>
    <row r="14" spans="2:10" s="16" customFormat="1" ht="12.75" customHeight="1">
      <c r="B14" s="36"/>
      <c r="C14" s="41"/>
      <c r="D14" s="52">
        <v>1</v>
      </c>
      <c r="E14" s="8" t="s">
        <v>45</v>
      </c>
      <c r="F14" s="427">
        <v>3.1</v>
      </c>
      <c r="G14" s="395">
        <v>154749760</v>
      </c>
      <c r="H14" s="35">
        <f>53294731.2+83249541.6+1151376.6</f>
        <v>137695649.40000001</v>
      </c>
      <c r="J14" s="36" t="s">
        <v>317</v>
      </c>
    </row>
    <row r="15" spans="2:10" s="16" customFormat="1" ht="12.75" customHeight="1">
      <c r="B15" s="36"/>
      <c r="C15" s="41"/>
      <c r="D15" s="52">
        <v>2</v>
      </c>
      <c r="E15" s="8" t="s">
        <v>46</v>
      </c>
      <c r="F15" s="426">
        <v>3.2</v>
      </c>
      <c r="G15" s="394"/>
      <c r="H15" s="35"/>
      <c r="J15" s="36">
        <v>451</v>
      </c>
    </row>
    <row r="16" spans="2:10" s="16" customFormat="1" ht="12.75" customHeight="1">
      <c r="B16" s="36"/>
      <c r="C16" s="41"/>
      <c r="D16" s="52">
        <v>3</v>
      </c>
      <c r="E16" s="8" t="s">
        <v>47</v>
      </c>
      <c r="F16" s="427">
        <v>3.3</v>
      </c>
      <c r="G16" s="395"/>
      <c r="H16" s="35"/>
      <c r="J16" s="36">
        <v>452</v>
      </c>
    </row>
    <row r="17" spans="2:10" s="16" customFormat="1" ht="12.75" customHeight="1">
      <c r="B17" s="36"/>
      <c r="C17" s="41"/>
      <c r="D17" s="52">
        <v>4</v>
      </c>
      <c r="E17" s="8" t="s">
        <v>48</v>
      </c>
      <c r="F17" s="426">
        <v>3.4</v>
      </c>
      <c r="G17" s="394">
        <v>29677096.800000001</v>
      </c>
      <c r="H17" s="35">
        <f>3863125+26108+67010</f>
        <v>3956243</v>
      </c>
      <c r="J17" s="36" t="s">
        <v>318</v>
      </c>
    </row>
    <row r="18" spans="2:10" s="16" customFormat="1" ht="12.75" customHeight="1">
      <c r="B18" s="36"/>
      <c r="C18" s="41"/>
      <c r="D18" s="52">
        <v>5</v>
      </c>
      <c r="E18" s="8" t="s">
        <v>49</v>
      </c>
      <c r="F18" s="427">
        <v>3.5</v>
      </c>
      <c r="G18" s="395"/>
      <c r="H18" s="35"/>
      <c r="J18" s="36">
        <v>456</v>
      </c>
    </row>
    <row r="19" spans="2:10" s="16" customFormat="1" ht="12.75" customHeight="1">
      <c r="B19" s="36"/>
      <c r="C19" s="61" t="s">
        <v>105</v>
      </c>
      <c r="D19" s="62" t="s">
        <v>50</v>
      </c>
      <c r="E19" s="63"/>
      <c r="F19" s="427">
        <v>4</v>
      </c>
      <c r="G19" s="392">
        <f>G20+G21+G22+G23+G24+G25+G26</f>
        <v>379632559</v>
      </c>
      <c r="H19" s="289">
        <f>H20+H21+H22+H23+H24+H25+H26</f>
        <v>410951734.09999996</v>
      </c>
      <c r="J19" s="36"/>
    </row>
    <row r="20" spans="2:10" s="16" customFormat="1" ht="12.75" customHeight="1">
      <c r="B20" s="36"/>
      <c r="C20" s="64"/>
      <c r="D20" s="52">
        <v>1</v>
      </c>
      <c r="E20" s="8" t="s">
        <v>51</v>
      </c>
      <c r="F20" s="426">
        <v>4.0999999999999996</v>
      </c>
      <c r="G20" s="394">
        <v>554160</v>
      </c>
      <c r="H20" s="35"/>
      <c r="J20" s="36" t="s">
        <v>319</v>
      </c>
    </row>
    <row r="21" spans="2:10" s="16" customFormat="1" ht="12.75" customHeight="1">
      <c r="B21" s="36"/>
      <c r="C21" s="64"/>
      <c r="D21" s="52">
        <v>2</v>
      </c>
      <c r="E21" s="8" t="s">
        <v>52</v>
      </c>
      <c r="F21" s="427">
        <v>4.2</v>
      </c>
      <c r="G21" s="395"/>
      <c r="H21" s="35"/>
      <c r="J21" s="36" t="s">
        <v>320</v>
      </c>
    </row>
    <row r="22" spans="2:10" s="16" customFormat="1" ht="12.75" customHeight="1">
      <c r="B22" s="36"/>
      <c r="C22" s="64"/>
      <c r="D22" s="52">
        <v>3</v>
      </c>
      <c r="E22" s="8" t="s">
        <v>53</v>
      </c>
      <c r="F22" s="426">
        <v>4.3</v>
      </c>
      <c r="G22" s="394">
        <v>352767239</v>
      </c>
      <c r="H22" s="35">
        <v>385944337.89999998</v>
      </c>
      <c r="J22" s="36" t="s">
        <v>321</v>
      </c>
    </row>
    <row r="23" spans="2:10" s="16" customFormat="1" ht="12.75" customHeight="1">
      <c r="B23" s="36"/>
      <c r="C23" s="64"/>
      <c r="D23" s="52">
        <v>4</v>
      </c>
      <c r="E23" s="8" t="s">
        <v>54</v>
      </c>
      <c r="F23" s="427">
        <v>4.4000000000000004</v>
      </c>
      <c r="G23" s="395">
        <v>26311160</v>
      </c>
      <c r="H23" s="35">
        <v>25007396.199999999</v>
      </c>
      <c r="J23" s="36" t="s">
        <v>322</v>
      </c>
    </row>
    <row r="24" spans="2:10" s="16" customFormat="1" ht="12.75" customHeight="1">
      <c r="B24" s="36"/>
      <c r="C24" s="64"/>
      <c r="D24" s="52">
        <v>5</v>
      </c>
      <c r="E24" s="8" t="s">
        <v>55</v>
      </c>
      <c r="F24" s="426">
        <v>4.5</v>
      </c>
      <c r="G24" s="394"/>
      <c r="H24" s="35"/>
      <c r="J24" s="36">
        <v>36</v>
      </c>
    </row>
    <row r="25" spans="2:10" s="16" customFormat="1" ht="12.75" customHeight="1">
      <c r="B25" s="36"/>
      <c r="C25" s="64"/>
      <c r="D25" s="52">
        <v>6</v>
      </c>
      <c r="E25" s="8" t="s">
        <v>56</v>
      </c>
      <c r="F25" s="427">
        <v>4.5999999999999996</v>
      </c>
      <c r="G25" s="395"/>
      <c r="H25" s="35"/>
      <c r="J25" s="36">
        <v>25</v>
      </c>
    </row>
    <row r="26" spans="2:10" s="16" customFormat="1" ht="12.75" customHeight="1">
      <c r="B26" s="36"/>
      <c r="C26" s="64"/>
      <c r="D26" s="52">
        <v>7</v>
      </c>
      <c r="E26" s="8" t="s">
        <v>57</v>
      </c>
      <c r="F26" s="426">
        <v>4.7</v>
      </c>
      <c r="G26" s="394"/>
      <c r="H26" s="35"/>
      <c r="J26" s="37">
        <v>371372374375376</v>
      </c>
    </row>
    <row r="27" spans="2:10" s="16" customFormat="1" ht="12.75" customHeight="1">
      <c r="B27" s="36"/>
      <c r="C27" s="61" t="s">
        <v>105</v>
      </c>
      <c r="D27" s="62" t="s">
        <v>58</v>
      </c>
      <c r="E27" s="63"/>
      <c r="F27" s="426">
        <v>5</v>
      </c>
      <c r="G27" s="392">
        <v>12969223</v>
      </c>
      <c r="H27" s="289">
        <v>11896039.300000001</v>
      </c>
      <c r="J27" s="36" t="s">
        <v>323</v>
      </c>
    </row>
    <row r="28" spans="2:10" s="16" customFormat="1" ht="12.75" customHeight="1">
      <c r="B28" s="36"/>
      <c r="C28" s="61" t="s">
        <v>105</v>
      </c>
      <c r="D28" s="62" t="s">
        <v>59</v>
      </c>
      <c r="E28" s="63"/>
      <c r="F28" s="427">
        <v>6</v>
      </c>
      <c r="G28" s="395"/>
      <c r="H28" s="35"/>
      <c r="J28" s="36" t="s">
        <v>324</v>
      </c>
    </row>
    <row r="29" spans="2:10" s="16" customFormat="1" ht="12.75" customHeight="1">
      <c r="B29" s="73" t="s">
        <v>3</v>
      </c>
      <c r="C29" s="483" t="s">
        <v>79</v>
      </c>
      <c r="D29" s="484"/>
      <c r="E29" s="485"/>
      <c r="F29" s="427"/>
      <c r="G29" s="396">
        <f>G6+G9+G13+G19+G27+G28</f>
        <v>591008465.79999995</v>
      </c>
      <c r="H29" s="35">
        <f>H6+H9+H13+H19+H27+H28</f>
        <v>582736655.5999999</v>
      </c>
      <c r="J29" s="36"/>
    </row>
    <row r="30" spans="2:10" s="16" customFormat="1" ht="12.75" customHeight="1">
      <c r="B30" s="36"/>
      <c r="C30" s="487" t="s">
        <v>82</v>
      </c>
      <c r="D30" s="488"/>
      <c r="E30" s="489"/>
      <c r="F30" s="426"/>
      <c r="G30" s="394"/>
      <c r="H30" s="35"/>
      <c r="J30" s="36"/>
    </row>
    <row r="31" spans="2:10" s="16" customFormat="1" ht="12.75" customHeight="1">
      <c r="B31" s="36"/>
      <c r="C31" s="61" t="s">
        <v>105</v>
      </c>
      <c r="D31" s="62" t="s">
        <v>62</v>
      </c>
      <c r="E31" s="63"/>
      <c r="F31" s="427">
        <v>7</v>
      </c>
      <c r="G31" s="395"/>
      <c r="H31" s="35">
        <f>H32+H33+H34+H35+H36+H37</f>
        <v>0</v>
      </c>
      <c r="J31" s="36">
        <v>26</v>
      </c>
    </row>
    <row r="32" spans="2:10" s="16" customFormat="1" ht="12.75" customHeight="1">
      <c r="B32" s="36"/>
      <c r="C32" s="64"/>
      <c r="D32" s="52">
        <v>1</v>
      </c>
      <c r="E32" s="8" t="s">
        <v>63</v>
      </c>
      <c r="F32" s="426">
        <v>7.1</v>
      </c>
      <c r="G32" s="394"/>
      <c r="H32" s="35"/>
      <c r="J32" s="36" t="s">
        <v>325</v>
      </c>
    </row>
    <row r="33" spans="2:10" s="16" customFormat="1" ht="12.75" customHeight="1">
      <c r="B33" s="36"/>
      <c r="C33" s="64"/>
      <c r="D33" s="52">
        <v>2</v>
      </c>
      <c r="E33" s="8" t="s">
        <v>64</v>
      </c>
      <c r="F33" s="427">
        <v>7.2</v>
      </c>
      <c r="G33" s="395"/>
      <c r="H33" s="35"/>
      <c r="J33" s="36" t="s">
        <v>326</v>
      </c>
    </row>
    <row r="34" spans="2:10" s="16" customFormat="1" ht="12.75" customHeight="1">
      <c r="B34" s="36"/>
      <c r="C34" s="64"/>
      <c r="D34" s="52">
        <v>3</v>
      </c>
      <c r="E34" s="8" t="s">
        <v>65</v>
      </c>
      <c r="F34" s="426">
        <v>7.3</v>
      </c>
      <c r="G34" s="394"/>
      <c r="H34" s="35"/>
      <c r="J34" s="36">
        <v>264</v>
      </c>
    </row>
    <row r="35" spans="2:10" s="16" customFormat="1" ht="12.75" customHeight="1">
      <c r="B35" s="36"/>
      <c r="C35" s="64"/>
      <c r="D35" s="52">
        <v>4</v>
      </c>
      <c r="E35" s="8" t="s">
        <v>66</v>
      </c>
      <c r="F35" s="427">
        <v>7.4</v>
      </c>
      <c r="G35" s="395"/>
      <c r="H35" s="35"/>
      <c r="J35" s="36" t="s">
        <v>327</v>
      </c>
    </row>
    <row r="36" spans="2:10" s="16" customFormat="1" ht="12.75" customHeight="1">
      <c r="B36" s="36"/>
      <c r="C36" s="64"/>
      <c r="D36" s="52">
        <v>5</v>
      </c>
      <c r="E36" s="8" t="s">
        <v>67</v>
      </c>
      <c r="F36" s="426">
        <v>7.5</v>
      </c>
      <c r="G36" s="394"/>
      <c r="H36" s="35"/>
      <c r="J36" s="36">
        <v>263</v>
      </c>
    </row>
    <row r="37" spans="2:10" s="16" customFormat="1" ht="12.75" customHeight="1">
      <c r="B37" s="36"/>
      <c r="C37" s="64"/>
      <c r="D37" s="52">
        <v>6</v>
      </c>
      <c r="E37" s="8" t="s">
        <v>68</v>
      </c>
      <c r="F37" s="427">
        <v>7.6</v>
      </c>
      <c r="G37" s="395"/>
      <c r="H37" s="35"/>
      <c r="J37" s="36">
        <v>268</v>
      </c>
    </row>
    <row r="38" spans="2:10" s="16" customFormat="1" ht="12.75" customHeight="1">
      <c r="B38" s="36"/>
      <c r="C38" s="61" t="s">
        <v>105</v>
      </c>
      <c r="D38" s="62" t="s">
        <v>69</v>
      </c>
      <c r="E38" s="33"/>
      <c r="F38" s="427">
        <v>8</v>
      </c>
      <c r="G38" s="392">
        <f>G39+G40+G41+G42</f>
        <v>24155251</v>
      </c>
      <c r="H38" s="289">
        <f>H39+H40+H41+H42</f>
        <v>24800953.199999999</v>
      </c>
      <c r="J38" s="36"/>
    </row>
    <row r="39" spans="2:10" s="16" customFormat="1" ht="12.75" customHeight="1">
      <c r="B39" s="36"/>
      <c r="C39" s="41"/>
      <c r="D39" s="52">
        <v>1</v>
      </c>
      <c r="E39" s="8" t="s">
        <v>70</v>
      </c>
      <c r="F39" s="426">
        <v>8.1</v>
      </c>
      <c r="G39" s="394">
        <v>21572441</v>
      </c>
      <c r="H39" s="35">
        <v>21572441.199999999</v>
      </c>
      <c r="J39" s="36" t="s">
        <v>328</v>
      </c>
    </row>
    <row r="40" spans="2:10" s="16" customFormat="1" ht="12.75" customHeight="1">
      <c r="B40" s="36"/>
      <c r="C40" s="41"/>
      <c r="D40" s="52">
        <v>2</v>
      </c>
      <c r="E40" s="8" t="s">
        <v>71</v>
      </c>
      <c r="F40" s="427">
        <v>8.1999999999999993</v>
      </c>
      <c r="G40" s="395">
        <v>2582810</v>
      </c>
      <c r="H40" s="35">
        <v>3228512</v>
      </c>
      <c r="J40" s="36" t="s">
        <v>329</v>
      </c>
    </row>
    <row r="41" spans="2:10" s="16" customFormat="1" ht="12.75" customHeight="1">
      <c r="B41" s="36"/>
      <c r="C41" s="41"/>
      <c r="D41" s="52">
        <v>3</v>
      </c>
      <c r="E41" s="8" t="s">
        <v>72</v>
      </c>
      <c r="F41" s="426">
        <v>8.3000000000000007</v>
      </c>
      <c r="G41" s="394"/>
      <c r="H41" s="35"/>
      <c r="J41" s="36" t="s">
        <v>330</v>
      </c>
    </row>
    <row r="42" spans="2:10" s="16" customFormat="1" ht="12.75" customHeight="1">
      <c r="B42" s="36"/>
      <c r="C42" s="41"/>
      <c r="D42" s="52">
        <v>4</v>
      </c>
      <c r="E42" s="8" t="s">
        <v>73</v>
      </c>
      <c r="F42" s="427">
        <v>8.4</v>
      </c>
      <c r="G42" s="395"/>
      <c r="H42" s="35"/>
      <c r="J42" s="36">
        <v>4041</v>
      </c>
    </row>
    <row r="43" spans="2:10" s="16" customFormat="1" ht="12.75" customHeight="1">
      <c r="B43" s="36"/>
      <c r="C43" s="61" t="s">
        <v>105</v>
      </c>
      <c r="D43" s="62" t="s">
        <v>74</v>
      </c>
      <c r="E43" s="63"/>
      <c r="F43" s="427">
        <v>9</v>
      </c>
      <c r="G43" s="395"/>
      <c r="H43" s="35"/>
      <c r="J43" s="36" t="s">
        <v>331</v>
      </c>
    </row>
    <row r="44" spans="2:10" s="16" customFormat="1" ht="12.75" customHeight="1">
      <c r="B44" s="36"/>
      <c r="C44" s="61" t="s">
        <v>105</v>
      </c>
      <c r="D44" s="62" t="s">
        <v>75</v>
      </c>
      <c r="E44" s="63"/>
      <c r="F44" s="427">
        <v>10</v>
      </c>
      <c r="G44" s="395"/>
      <c r="H44" s="35">
        <f>H45+H46+H47</f>
        <v>0</v>
      </c>
      <c r="J44" s="36">
        <v>20</v>
      </c>
    </row>
    <row r="45" spans="2:10" s="16" customFormat="1" ht="12.75" customHeight="1">
      <c r="B45" s="36"/>
      <c r="C45" s="41"/>
      <c r="D45" s="52">
        <v>1</v>
      </c>
      <c r="E45" s="63" t="s">
        <v>76</v>
      </c>
      <c r="F45" s="426">
        <v>10.1</v>
      </c>
      <c r="G45" s="394"/>
      <c r="H45" s="35"/>
      <c r="J45" s="36" t="s">
        <v>332</v>
      </c>
    </row>
    <row r="46" spans="2:10" s="16" customFormat="1" ht="12.75" customHeight="1">
      <c r="B46" s="36"/>
      <c r="C46" s="41"/>
      <c r="D46" s="52">
        <v>2</v>
      </c>
      <c r="E46" s="8" t="s">
        <v>77</v>
      </c>
      <c r="F46" s="427">
        <v>10.199999999999999</v>
      </c>
      <c r="G46" s="395"/>
      <c r="H46" s="35"/>
      <c r="J46" s="36" t="s">
        <v>333</v>
      </c>
    </row>
    <row r="47" spans="2:10" s="16" customFormat="1" ht="12.75" customHeight="1">
      <c r="B47" s="36"/>
      <c r="C47" s="41"/>
      <c r="D47" s="52">
        <v>3</v>
      </c>
      <c r="E47" s="8" t="s">
        <v>78</v>
      </c>
      <c r="F47" s="426">
        <v>10.3</v>
      </c>
      <c r="G47" s="394"/>
      <c r="H47" s="35"/>
      <c r="J47" s="36">
        <v>4042</v>
      </c>
    </row>
    <row r="48" spans="2:10" s="16" customFormat="1" ht="12.75" customHeight="1">
      <c r="B48" s="36"/>
      <c r="C48" s="61" t="s">
        <v>105</v>
      </c>
      <c r="D48" s="62" t="s">
        <v>60</v>
      </c>
      <c r="E48" s="63"/>
      <c r="F48" s="426">
        <v>11</v>
      </c>
      <c r="G48" s="394"/>
      <c r="H48" s="35"/>
      <c r="J48" s="36">
        <v>448</v>
      </c>
    </row>
    <row r="49" spans="2:10" s="16" customFormat="1" ht="12.75" customHeight="1">
      <c r="B49" s="36"/>
      <c r="C49" s="61" t="s">
        <v>105</v>
      </c>
      <c r="D49" s="62" t="s">
        <v>61</v>
      </c>
      <c r="E49" s="63"/>
      <c r="F49" s="427">
        <v>12</v>
      </c>
      <c r="G49" s="395"/>
      <c r="H49" s="35"/>
      <c r="J49" s="36"/>
    </row>
    <row r="50" spans="2:10" s="16" customFormat="1" ht="12.75" customHeight="1">
      <c r="B50" s="53" t="s">
        <v>4</v>
      </c>
      <c r="C50" s="483" t="s">
        <v>81</v>
      </c>
      <c r="D50" s="484"/>
      <c r="E50" s="485"/>
      <c r="F50" s="427"/>
      <c r="G50" s="396">
        <f>G31+G38+G43+G44+G48+G49</f>
        <v>24155251</v>
      </c>
      <c r="H50" s="35">
        <f>H31+H38+H43+H44+H48+H49</f>
        <v>24800953.199999999</v>
      </c>
      <c r="J50" s="36"/>
    </row>
    <row r="51" spans="2:10" s="16" customFormat="1" ht="30" customHeight="1">
      <c r="B51" s="74"/>
      <c r="C51" s="483" t="s">
        <v>97</v>
      </c>
      <c r="D51" s="484"/>
      <c r="E51" s="485"/>
      <c r="F51" s="426"/>
      <c r="G51" s="396">
        <f>G29+G50</f>
        <v>615163716.79999995</v>
      </c>
      <c r="H51" s="35">
        <f>H29+H50</f>
        <v>607537608.79999995</v>
      </c>
      <c r="J51" s="36"/>
    </row>
    <row r="52" spans="2:10" s="16" customFormat="1" ht="9.75" customHeight="1">
      <c r="B52" s="66"/>
      <c r="C52" s="66"/>
      <c r="D52" s="66"/>
      <c r="E52" s="66"/>
      <c r="F52" s="428"/>
      <c r="G52" s="390"/>
      <c r="H52" s="68"/>
      <c r="J52" s="125"/>
    </row>
    <row r="53" spans="2:10" s="16" customFormat="1" ht="15.95" customHeight="1">
      <c r="B53" s="66"/>
      <c r="C53" s="66"/>
      <c r="D53" s="66"/>
      <c r="E53" s="66"/>
      <c r="F53" s="428"/>
      <c r="G53" s="390"/>
      <c r="H53" s="68"/>
      <c r="J53" s="125"/>
    </row>
  </sheetData>
  <mergeCells count="7">
    <mergeCell ref="C29:E29"/>
    <mergeCell ref="B2:H2"/>
    <mergeCell ref="C30:E30"/>
    <mergeCell ref="C51:E51"/>
    <mergeCell ref="C5:E5"/>
    <mergeCell ref="C50:E50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J60"/>
  <sheetViews>
    <sheetView topLeftCell="B16" workbookViewId="0">
      <selection activeCell="B25" sqref="A25:XFD25"/>
    </sheetView>
  </sheetViews>
  <sheetFormatPr defaultRowHeight="12.75"/>
  <cols>
    <col min="1" max="1" width="7.5703125" style="6" hidden="1" customWidth="1"/>
    <col min="2" max="2" width="3.7109375" style="2" customWidth="1"/>
    <col min="3" max="3" width="4" style="2" customWidth="1"/>
    <col min="4" max="4" width="3.42578125" style="2" customWidth="1"/>
    <col min="5" max="5" width="59.5703125" style="6" customWidth="1"/>
    <col min="6" max="6" width="8.85546875" style="2" customWidth="1"/>
    <col min="7" max="7" width="13.85546875" style="2" customWidth="1"/>
    <col min="8" max="8" width="11.140625" style="18" bestFit="1" customWidth="1"/>
    <col min="9" max="9" width="1.42578125" style="6" customWidth="1"/>
    <col min="10" max="10" width="62.28515625" style="2" customWidth="1"/>
    <col min="11" max="16384" width="9.140625" style="6"/>
  </cols>
  <sheetData>
    <row r="2" spans="2:10" s="16" customFormat="1" ht="6" customHeight="1">
      <c r="B2" s="1"/>
      <c r="C2" s="13"/>
      <c r="D2" s="13"/>
      <c r="E2" s="14"/>
      <c r="F2" s="121"/>
      <c r="G2" s="121"/>
      <c r="H2" s="15"/>
      <c r="J2" s="125"/>
    </row>
    <row r="3" spans="2:10" s="16" customFormat="1" ht="18" customHeight="1">
      <c r="B3" s="486" t="s">
        <v>220</v>
      </c>
      <c r="C3" s="486"/>
      <c r="D3" s="486"/>
      <c r="E3" s="486"/>
      <c r="F3" s="486"/>
      <c r="G3" s="486"/>
      <c r="H3" s="486"/>
      <c r="J3" s="125"/>
    </row>
    <row r="4" spans="2:10" ht="6.75" customHeight="1"/>
    <row r="5" spans="2:10" s="9" customFormat="1" ht="21" customHeight="1">
      <c r="B5" s="39" t="s">
        <v>2</v>
      </c>
      <c r="C5" s="483" t="s">
        <v>83</v>
      </c>
      <c r="D5" s="484"/>
      <c r="E5" s="485"/>
      <c r="F5" s="115" t="s">
        <v>301</v>
      </c>
      <c r="G5" s="382">
        <v>2016</v>
      </c>
      <c r="H5" s="34">
        <v>2015</v>
      </c>
      <c r="J5" s="53" t="s">
        <v>303</v>
      </c>
    </row>
    <row r="6" spans="2:10" s="16" customFormat="1" ht="12.75" customHeight="1">
      <c r="B6" s="36"/>
      <c r="C6" s="61" t="s">
        <v>105</v>
      </c>
      <c r="D6" s="62" t="s">
        <v>84</v>
      </c>
      <c r="E6" s="63"/>
      <c r="F6" s="122">
        <v>13</v>
      </c>
      <c r="G6" s="289">
        <f>G7+G8+G9+G10+G11+G12+G13+G14+G15</f>
        <v>11100561</v>
      </c>
      <c r="H6" s="289">
        <f>H7+H8+H9+H10+H11+H12+H13+H14+H15</f>
        <v>13715541.6</v>
      </c>
      <c r="J6" s="36"/>
    </row>
    <row r="7" spans="2:10" s="16" customFormat="1" ht="12.75" customHeight="1">
      <c r="B7" s="36"/>
      <c r="C7" s="41"/>
      <c r="D7" s="52">
        <v>1</v>
      </c>
      <c r="E7" s="8" t="s">
        <v>85</v>
      </c>
      <c r="F7" s="123" t="s">
        <v>466</v>
      </c>
      <c r="G7" s="123"/>
      <c r="H7" s="35"/>
      <c r="J7" s="36" t="s">
        <v>334</v>
      </c>
    </row>
    <row r="8" spans="2:10" s="16" customFormat="1" ht="12.75" customHeight="1">
      <c r="B8" s="36"/>
      <c r="C8" s="41"/>
      <c r="D8" s="52">
        <v>2</v>
      </c>
      <c r="E8" s="8" t="s">
        <v>86</v>
      </c>
      <c r="F8" s="122" t="s">
        <v>467</v>
      </c>
      <c r="G8" s="415">
        <v>9038293</v>
      </c>
      <c r="H8" s="35">
        <v>10915503.6</v>
      </c>
      <c r="J8" s="36" t="s">
        <v>335</v>
      </c>
    </row>
    <row r="9" spans="2:10" s="16" customFormat="1" ht="12.75" customHeight="1">
      <c r="B9" s="36"/>
      <c r="C9" s="41"/>
      <c r="D9" s="52">
        <v>3</v>
      </c>
      <c r="E9" s="8" t="s">
        <v>87</v>
      </c>
      <c r="F9" s="123" t="s">
        <v>468</v>
      </c>
      <c r="G9" s="416"/>
      <c r="H9" s="35"/>
      <c r="J9" s="36">
        <v>409</v>
      </c>
    </row>
    <row r="10" spans="2:10" s="16" customFormat="1" ht="12.75" customHeight="1">
      <c r="B10" s="36"/>
      <c r="C10" s="41"/>
      <c r="D10" s="52">
        <v>4</v>
      </c>
      <c r="E10" s="8" t="s">
        <v>88</v>
      </c>
      <c r="F10" s="122" t="s">
        <v>469</v>
      </c>
      <c r="G10" s="415"/>
      <c r="H10" s="35"/>
      <c r="J10" s="37">
        <v>401467</v>
      </c>
    </row>
    <row r="11" spans="2:10" s="16" customFormat="1" ht="12.75" customHeight="1">
      <c r="B11" s="36"/>
      <c r="C11" s="41"/>
      <c r="D11" s="52">
        <v>5</v>
      </c>
      <c r="E11" s="8" t="s">
        <v>89</v>
      </c>
      <c r="F11" s="123" t="s">
        <v>470</v>
      </c>
      <c r="G11" s="416"/>
      <c r="H11" s="35"/>
      <c r="J11" s="36" t="s">
        <v>336</v>
      </c>
    </row>
    <row r="12" spans="2:10" s="16" customFormat="1" ht="12.75" customHeight="1">
      <c r="B12" s="36"/>
      <c r="C12" s="41"/>
      <c r="D12" s="52">
        <v>6</v>
      </c>
      <c r="E12" s="8" t="s">
        <v>90</v>
      </c>
      <c r="F12" s="122" t="s">
        <v>471</v>
      </c>
      <c r="G12" s="415"/>
      <c r="H12" s="35"/>
      <c r="J12" s="36">
        <v>451</v>
      </c>
    </row>
    <row r="13" spans="2:10" s="16" customFormat="1" ht="12.75" customHeight="1">
      <c r="B13" s="36"/>
      <c r="C13" s="41"/>
      <c r="D13" s="52">
        <v>7</v>
      </c>
      <c r="E13" s="8" t="s">
        <v>91</v>
      </c>
      <c r="F13" s="123" t="s">
        <v>472</v>
      </c>
      <c r="G13" s="416"/>
      <c r="H13" s="35"/>
      <c r="J13" s="36">
        <v>452</v>
      </c>
    </row>
    <row r="14" spans="2:10" s="16" customFormat="1" ht="12.75" customHeight="1">
      <c r="B14" s="36"/>
      <c r="C14" s="41"/>
      <c r="D14" s="52">
        <v>8</v>
      </c>
      <c r="E14" s="8" t="s">
        <v>92</v>
      </c>
      <c r="F14" s="122" t="s">
        <v>473</v>
      </c>
      <c r="G14" s="415">
        <v>1959760</v>
      </c>
      <c r="H14" s="290">
        <f>170560+49823</f>
        <v>220383</v>
      </c>
      <c r="J14" s="36" t="s">
        <v>337</v>
      </c>
    </row>
    <row r="15" spans="2:10" s="16" customFormat="1" ht="12.75" customHeight="1">
      <c r="B15" s="36"/>
      <c r="C15" s="41"/>
      <c r="D15" s="52">
        <v>9</v>
      </c>
      <c r="E15" s="8" t="s">
        <v>93</v>
      </c>
      <c r="F15" s="123" t="s">
        <v>474</v>
      </c>
      <c r="G15" s="416">
        <v>102508</v>
      </c>
      <c r="H15" s="290">
        <f>4050+2575605</f>
        <v>2579655</v>
      </c>
      <c r="J15" s="36" t="s">
        <v>338</v>
      </c>
    </row>
    <row r="16" spans="2:10" s="16" customFormat="1" ht="12.75" customHeight="1">
      <c r="B16" s="36"/>
      <c r="C16" s="120"/>
      <c r="D16" s="52">
        <v>10</v>
      </c>
      <c r="E16" s="8" t="s">
        <v>101</v>
      </c>
      <c r="F16" s="123" t="s">
        <v>475</v>
      </c>
      <c r="G16" s="416"/>
      <c r="H16" s="35"/>
      <c r="J16" s="37">
        <v>455457</v>
      </c>
    </row>
    <row r="17" spans="2:10" s="16" customFormat="1" ht="12.75" customHeight="1">
      <c r="B17" s="36"/>
      <c r="C17" s="61" t="s">
        <v>105</v>
      </c>
      <c r="D17" s="62" t="s">
        <v>94</v>
      </c>
      <c r="E17" s="63"/>
      <c r="F17" s="123">
        <v>14</v>
      </c>
      <c r="G17" s="416"/>
      <c r="H17" s="35"/>
      <c r="J17" s="37">
        <v>481486</v>
      </c>
    </row>
    <row r="18" spans="2:10" s="16" customFormat="1" ht="12.75" customHeight="1">
      <c r="B18" s="36"/>
      <c r="C18" s="61" t="s">
        <v>105</v>
      </c>
      <c r="D18" s="62" t="s">
        <v>95</v>
      </c>
      <c r="E18" s="8"/>
      <c r="F18" s="122">
        <v>15</v>
      </c>
      <c r="G18" s="415"/>
      <c r="H18" s="35"/>
      <c r="J18" s="36" t="s">
        <v>339</v>
      </c>
    </row>
    <row r="19" spans="2:10" s="16" customFormat="1" ht="12.75" customHeight="1">
      <c r="B19" s="36"/>
      <c r="C19" s="61" t="s">
        <v>105</v>
      </c>
      <c r="D19" s="62" t="s">
        <v>96</v>
      </c>
      <c r="E19" s="8"/>
      <c r="F19" s="123">
        <v>16</v>
      </c>
      <c r="G19" s="416"/>
      <c r="H19" s="35"/>
      <c r="J19" s="36" t="s">
        <v>340</v>
      </c>
    </row>
    <row r="20" spans="2:10" s="16" customFormat="1" ht="15.95" customHeight="1">
      <c r="B20" s="36"/>
      <c r="C20" s="483" t="s">
        <v>109</v>
      </c>
      <c r="D20" s="484"/>
      <c r="E20" s="485"/>
      <c r="F20" s="122"/>
      <c r="G20" s="417">
        <f>G6+G17+G18+G19</f>
        <v>11100561</v>
      </c>
      <c r="H20" s="35">
        <f>H6+H17+H18+H19</f>
        <v>13715541.6</v>
      </c>
      <c r="J20" s="36"/>
    </row>
    <row r="21" spans="2:10" s="16" customFormat="1" ht="12.75" customHeight="1">
      <c r="B21" s="36"/>
      <c r="C21" s="61" t="s">
        <v>105</v>
      </c>
      <c r="D21" s="62" t="s">
        <v>99</v>
      </c>
      <c r="E21" s="33"/>
      <c r="F21" s="123">
        <v>17</v>
      </c>
      <c r="G21" s="417">
        <f>G22+G23+G24+G25+G26+G27+G28+G29</f>
        <v>501763730</v>
      </c>
      <c r="H21" s="35">
        <f>H22+H23+H24+H25+H26+H27+H28+H29</f>
        <v>500317390.90000004</v>
      </c>
      <c r="J21" s="36"/>
    </row>
    <row r="22" spans="2:10" s="16" customFormat="1" ht="12.75" customHeight="1">
      <c r="B22" s="36"/>
      <c r="C22" s="64"/>
      <c r="D22" s="52">
        <v>1</v>
      </c>
      <c r="E22" s="8" t="s">
        <v>85</v>
      </c>
      <c r="F22" s="122" t="s">
        <v>476</v>
      </c>
      <c r="G22" s="415"/>
      <c r="H22" s="35"/>
      <c r="J22" s="36" t="s">
        <v>334</v>
      </c>
    </row>
    <row r="23" spans="2:10" s="16" customFormat="1" ht="12.75" customHeight="1">
      <c r="B23" s="36"/>
      <c r="C23" s="64"/>
      <c r="D23" s="52">
        <v>2</v>
      </c>
      <c r="E23" s="8" t="s">
        <v>86</v>
      </c>
      <c r="F23" s="123" t="s">
        <v>477</v>
      </c>
      <c r="G23" s="416"/>
      <c r="H23" s="35"/>
      <c r="J23" s="36" t="s">
        <v>341</v>
      </c>
    </row>
    <row r="24" spans="2:10" s="16" customFormat="1" ht="12.75" customHeight="1">
      <c r="B24" s="36"/>
      <c r="C24" s="64"/>
      <c r="D24" s="52">
        <v>3</v>
      </c>
      <c r="E24" s="8" t="s">
        <v>100</v>
      </c>
      <c r="F24" s="122" t="s">
        <v>478</v>
      </c>
      <c r="G24" s="415">
        <v>247962827</v>
      </c>
      <c r="H24" s="290">
        <v>268850789.30000001</v>
      </c>
      <c r="J24" s="36">
        <v>409</v>
      </c>
    </row>
    <row r="25" spans="2:10" s="16" customFormat="1" ht="12.75" customHeight="1">
      <c r="B25" s="36"/>
      <c r="C25" s="64"/>
      <c r="D25" s="52">
        <v>4</v>
      </c>
      <c r="E25" s="8" t="s">
        <v>88</v>
      </c>
      <c r="F25" s="123" t="s">
        <v>479</v>
      </c>
      <c r="G25" s="416">
        <v>232710366</v>
      </c>
      <c r="H25" s="35">
        <f>226301090+67010</f>
        <v>226368100</v>
      </c>
      <c r="J25" s="37">
        <v>401467</v>
      </c>
    </row>
    <row r="26" spans="2:10" s="16" customFormat="1" ht="12.75" customHeight="1">
      <c r="B26" s="36"/>
      <c r="C26" s="64"/>
      <c r="D26" s="52">
        <v>5</v>
      </c>
      <c r="E26" s="8" t="s">
        <v>89</v>
      </c>
      <c r="F26" s="122" t="s">
        <v>480</v>
      </c>
      <c r="G26" s="415"/>
      <c r="H26" s="35"/>
      <c r="J26" s="36" t="s">
        <v>336</v>
      </c>
    </row>
    <row r="27" spans="2:10" s="16" customFormat="1" ht="12.75" customHeight="1">
      <c r="B27" s="36"/>
      <c r="C27" s="64"/>
      <c r="D27" s="52">
        <v>6</v>
      </c>
      <c r="E27" s="8" t="s">
        <v>90</v>
      </c>
      <c r="F27" s="123" t="s">
        <v>481</v>
      </c>
      <c r="G27" s="416"/>
      <c r="H27" s="35"/>
      <c r="J27" s="36">
        <v>451</v>
      </c>
    </row>
    <row r="28" spans="2:10" s="16" customFormat="1" ht="12.75" customHeight="1">
      <c r="B28" s="36"/>
      <c r="C28" s="64"/>
      <c r="D28" s="52">
        <v>7</v>
      </c>
      <c r="E28" s="8" t="s">
        <v>91</v>
      </c>
      <c r="F28" s="122" t="s">
        <v>482</v>
      </c>
      <c r="G28" s="415"/>
      <c r="H28" s="35"/>
      <c r="J28" s="36">
        <v>452</v>
      </c>
    </row>
    <row r="29" spans="2:10" s="16" customFormat="1" ht="12.75" customHeight="1">
      <c r="B29" s="36"/>
      <c r="C29" s="64"/>
      <c r="D29" s="52">
        <v>8</v>
      </c>
      <c r="E29" s="8" t="s">
        <v>101</v>
      </c>
      <c r="F29" s="123" t="s">
        <v>483</v>
      </c>
      <c r="G29" s="416">
        <v>21090537</v>
      </c>
      <c r="H29" s="35">
        <v>5098501.5999999996</v>
      </c>
      <c r="J29" s="37">
        <v>455457</v>
      </c>
    </row>
    <row r="30" spans="2:10" s="16" customFormat="1" ht="12.75" customHeight="1">
      <c r="B30" s="36"/>
      <c r="C30" s="61" t="s">
        <v>105</v>
      </c>
      <c r="D30" s="62" t="s">
        <v>102</v>
      </c>
      <c r="E30" s="63"/>
      <c r="F30" s="123">
        <v>18</v>
      </c>
      <c r="G30" s="416"/>
      <c r="H30" s="35"/>
      <c r="J30" s="37">
        <v>481484</v>
      </c>
    </row>
    <row r="31" spans="2:10" s="16" customFormat="1" ht="12.75" customHeight="1">
      <c r="B31" s="36"/>
      <c r="C31" s="61" t="s">
        <v>105</v>
      </c>
      <c r="D31" s="62" t="s">
        <v>103</v>
      </c>
      <c r="E31" s="63"/>
      <c r="F31" s="122">
        <v>19</v>
      </c>
      <c r="G31" s="415"/>
      <c r="H31" s="35"/>
      <c r="J31" s="36" t="s">
        <v>339</v>
      </c>
    </row>
    <row r="32" spans="2:10" s="16" customFormat="1" ht="12.75" customHeight="1">
      <c r="B32" s="36"/>
      <c r="C32" s="61" t="s">
        <v>105</v>
      </c>
      <c r="D32" s="62" t="s">
        <v>104</v>
      </c>
      <c r="E32" s="63"/>
      <c r="F32" s="123">
        <v>20</v>
      </c>
      <c r="G32" s="416"/>
      <c r="H32" s="35">
        <f>H33+H34</f>
        <v>0</v>
      </c>
      <c r="J32" s="36" t="s">
        <v>340</v>
      </c>
    </row>
    <row r="33" spans="2:10" s="16" customFormat="1" ht="12.75" customHeight="1">
      <c r="B33" s="36"/>
      <c r="C33" s="41"/>
      <c r="D33" s="52">
        <v>1</v>
      </c>
      <c r="E33" s="8" t="s">
        <v>106</v>
      </c>
      <c r="F33" s="122" t="s">
        <v>484</v>
      </c>
      <c r="G33" s="415"/>
      <c r="H33" s="35"/>
      <c r="J33" s="36"/>
    </row>
    <row r="34" spans="2:10" s="16" customFormat="1" ht="12.75" customHeight="1">
      <c r="B34" s="36"/>
      <c r="C34" s="41"/>
      <c r="D34" s="52">
        <v>2</v>
      </c>
      <c r="E34" s="8" t="s">
        <v>107</v>
      </c>
      <c r="F34" s="123" t="s">
        <v>485</v>
      </c>
      <c r="G34" s="416"/>
      <c r="H34" s="35"/>
      <c r="J34" s="36"/>
    </row>
    <row r="35" spans="2:10" s="16" customFormat="1" ht="12.75" customHeight="1">
      <c r="B35" s="36"/>
      <c r="C35" s="61" t="s">
        <v>105</v>
      </c>
      <c r="D35" s="62" t="s">
        <v>108</v>
      </c>
      <c r="E35" s="63"/>
      <c r="F35" s="122">
        <v>21</v>
      </c>
      <c r="G35" s="415"/>
      <c r="H35" s="35"/>
      <c r="J35" s="36">
        <v>448</v>
      </c>
    </row>
    <row r="36" spans="2:10" s="16" customFormat="1" ht="15.95" customHeight="1">
      <c r="B36" s="36"/>
      <c r="C36" s="483" t="s">
        <v>110</v>
      </c>
      <c r="D36" s="484"/>
      <c r="E36" s="485"/>
      <c r="F36" s="122"/>
      <c r="G36" s="417">
        <f>G21+G30+G31+G32+G35</f>
        <v>501763730</v>
      </c>
      <c r="H36" s="35">
        <f>H21+H30+H31+H32+H35</f>
        <v>500317390.90000004</v>
      </c>
      <c r="J36" s="36"/>
    </row>
    <row r="37" spans="2:10" s="16" customFormat="1" ht="24.75" customHeight="1">
      <c r="B37" s="36"/>
      <c r="C37" s="483" t="s">
        <v>98</v>
      </c>
      <c r="D37" s="484"/>
      <c r="E37" s="485"/>
      <c r="F37" s="122"/>
      <c r="G37" s="417">
        <f>G20+G36</f>
        <v>512864291</v>
      </c>
      <c r="H37" s="35">
        <f>H20+H36</f>
        <v>514032932.50000006</v>
      </c>
      <c r="J37" s="36"/>
    </row>
    <row r="38" spans="2:10" s="16" customFormat="1" ht="12.75" customHeight="1">
      <c r="B38" s="36"/>
      <c r="C38" s="61" t="s">
        <v>105</v>
      </c>
      <c r="D38" s="62" t="s">
        <v>111</v>
      </c>
      <c r="E38" s="63"/>
      <c r="F38" s="123">
        <v>22</v>
      </c>
      <c r="G38" s="416"/>
      <c r="H38" s="35"/>
      <c r="J38" s="36"/>
    </row>
    <row r="39" spans="2:10" s="16" customFormat="1" ht="12.75" customHeight="1">
      <c r="B39" s="36"/>
      <c r="C39" s="61" t="s">
        <v>105</v>
      </c>
      <c r="D39" s="62" t="s">
        <v>112</v>
      </c>
      <c r="E39" s="63"/>
      <c r="F39" s="122">
        <v>23</v>
      </c>
      <c r="G39" s="415">
        <v>9800000</v>
      </c>
      <c r="H39" s="35">
        <v>9800000</v>
      </c>
      <c r="J39" s="36">
        <v>101.102</v>
      </c>
    </row>
    <row r="40" spans="2:10" s="16" customFormat="1" ht="12.75" customHeight="1">
      <c r="B40" s="36"/>
      <c r="C40" s="61" t="s">
        <v>105</v>
      </c>
      <c r="D40" s="62" t="s">
        <v>113</v>
      </c>
      <c r="E40" s="63"/>
      <c r="F40" s="123">
        <v>24</v>
      </c>
      <c r="G40" s="416"/>
      <c r="H40" s="35"/>
      <c r="J40" s="37">
        <v>104105</v>
      </c>
    </row>
    <row r="41" spans="2:10" s="16" customFormat="1" ht="12.75" customHeight="1">
      <c r="B41" s="36"/>
      <c r="C41" s="61" t="s">
        <v>105</v>
      </c>
      <c r="D41" s="62" t="s">
        <v>114</v>
      </c>
      <c r="E41" s="63"/>
      <c r="F41" s="122">
        <v>25</v>
      </c>
      <c r="G41" s="415"/>
      <c r="H41" s="35"/>
      <c r="J41" s="36">
        <v>106</v>
      </c>
    </row>
    <row r="42" spans="2:10" s="16" customFormat="1" ht="12.75" customHeight="1">
      <c r="B42" s="36"/>
      <c r="C42" s="61" t="s">
        <v>105</v>
      </c>
      <c r="D42" s="62" t="s">
        <v>115</v>
      </c>
      <c r="E42" s="63"/>
      <c r="F42" s="123">
        <v>26</v>
      </c>
      <c r="G42" s="417">
        <f>G43+G44+G45</f>
        <v>83704676</v>
      </c>
      <c r="H42" s="35">
        <f>H43+H44+H45</f>
        <v>65828581</v>
      </c>
      <c r="J42" s="36"/>
    </row>
    <row r="43" spans="2:10" s="16" customFormat="1" ht="12.75" customHeight="1">
      <c r="B43" s="36"/>
      <c r="C43" s="65"/>
      <c r="D43" s="52">
        <v>1</v>
      </c>
      <c r="E43" s="8" t="s">
        <v>116</v>
      </c>
      <c r="F43" s="122" t="s">
        <v>486</v>
      </c>
      <c r="G43" s="415"/>
      <c r="H43" s="35"/>
      <c r="J43" s="36">
        <v>1071</v>
      </c>
    </row>
    <row r="44" spans="2:10" s="16" customFormat="1" ht="12.75" customHeight="1">
      <c r="B44" s="36"/>
      <c r="C44" s="65"/>
      <c r="D44" s="52">
        <v>2</v>
      </c>
      <c r="E44" s="8" t="s">
        <v>117</v>
      </c>
      <c r="F44" s="123" t="s">
        <v>487</v>
      </c>
      <c r="G44" s="416">
        <v>87112</v>
      </c>
      <c r="H44" s="35">
        <v>87112</v>
      </c>
      <c r="J44" s="36"/>
    </row>
    <row r="45" spans="2:10" s="16" customFormat="1" ht="12.75" customHeight="1">
      <c r="B45" s="36"/>
      <c r="C45" s="65"/>
      <c r="D45" s="52">
        <v>3</v>
      </c>
      <c r="E45" s="8" t="s">
        <v>115</v>
      </c>
      <c r="F45" s="122" t="s">
        <v>488</v>
      </c>
      <c r="G45" s="415">
        <v>83617564</v>
      </c>
      <c r="H45" s="35">
        <f>47547793+18193676</f>
        <v>65741469</v>
      </c>
      <c r="J45" s="36">
        <v>1078</v>
      </c>
    </row>
    <row r="46" spans="2:10" s="16" customFormat="1" ht="12.75" customHeight="1">
      <c r="B46" s="36"/>
      <c r="C46" s="61" t="s">
        <v>105</v>
      </c>
      <c r="D46" s="62" t="s">
        <v>118</v>
      </c>
      <c r="E46" s="63"/>
      <c r="F46" s="123">
        <v>27</v>
      </c>
      <c r="G46" s="416"/>
      <c r="H46" s="35"/>
      <c r="J46" s="36">
        <v>108</v>
      </c>
    </row>
    <row r="47" spans="2:10" s="16" customFormat="1" ht="12.75" customHeight="1">
      <c r="B47" s="36"/>
      <c r="C47" s="61" t="s">
        <v>105</v>
      </c>
      <c r="D47" s="62" t="s">
        <v>119</v>
      </c>
      <c r="E47" s="63"/>
      <c r="F47" s="122">
        <v>28</v>
      </c>
      <c r="G47" s="415">
        <v>8794750</v>
      </c>
      <c r="H47" s="35">
        <v>17876094</v>
      </c>
      <c r="J47" s="36">
        <v>109</v>
      </c>
    </row>
    <row r="48" spans="2:10" s="16" customFormat="1" ht="15.95" customHeight="1">
      <c r="B48" s="36"/>
      <c r="C48" s="483" t="s">
        <v>120</v>
      </c>
      <c r="D48" s="484"/>
      <c r="E48" s="485"/>
      <c r="F48" s="122"/>
      <c r="G48" s="417">
        <f>G38+G39+G40+G41+G42+G46+G47</f>
        <v>102299426</v>
      </c>
      <c r="H48" s="35">
        <f>H38+H39+H40+H41+H42+H46+H47</f>
        <v>93504675</v>
      </c>
      <c r="J48" s="36"/>
    </row>
    <row r="49" spans="2:10" s="16" customFormat="1" ht="24.75" customHeight="1">
      <c r="B49" s="36"/>
      <c r="C49" s="483" t="s">
        <v>121</v>
      </c>
      <c r="D49" s="484"/>
      <c r="E49" s="485"/>
      <c r="F49" s="122"/>
      <c r="G49" s="417">
        <f>G37+G48</f>
        <v>615163717</v>
      </c>
      <c r="H49" s="35">
        <f>H37+H48</f>
        <v>607537607.5</v>
      </c>
      <c r="J49" s="36"/>
    </row>
    <row r="50" spans="2:10" s="16" customFormat="1" ht="15.95" customHeight="1">
      <c r="B50" s="66"/>
      <c r="C50" s="66"/>
      <c r="D50" s="67"/>
      <c r="E50" s="7"/>
      <c r="F50" s="66"/>
      <c r="G50" s="66"/>
      <c r="H50" s="68"/>
      <c r="J50" s="125"/>
    </row>
    <row r="51" spans="2:10" s="16" customFormat="1" ht="15.95" customHeight="1">
      <c r="B51" s="66"/>
      <c r="C51" s="66"/>
      <c r="D51" s="67"/>
      <c r="E51" s="7"/>
      <c r="F51" s="66"/>
      <c r="G51" s="398"/>
      <c r="H51" s="68"/>
      <c r="J51" s="125"/>
    </row>
    <row r="52" spans="2:10" s="16" customFormat="1" ht="15.95" customHeight="1">
      <c r="B52" s="66"/>
      <c r="C52" s="66"/>
      <c r="D52" s="67"/>
      <c r="E52" s="7"/>
      <c r="F52" s="66"/>
      <c r="G52" s="66"/>
      <c r="H52" s="68"/>
      <c r="J52" s="125"/>
    </row>
    <row r="53" spans="2:10" s="16" customFormat="1" ht="15.95" customHeight="1">
      <c r="B53" s="66"/>
      <c r="C53" s="66"/>
      <c r="D53" s="67"/>
      <c r="E53" s="7"/>
      <c r="F53" s="66"/>
      <c r="G53" s="66"/>
      <c r="H53" s="68"/>
      <c r="J53" s="125"/>
    </row>
    <row r="54" spans="2:10" s="16" customFormat="1" ht="15.95" customHeight="1">
      <c r="B54" s="21"/>
      <c r="C54" s="21"/>
      <c r="D54" s="21"/>
      <c r="E54" s="7"/>
      <c r="F54" s="66"/>
      <c r="G54" s="66"/>
      <c r="H54" s="68"/>
      <c r="J54" s="125"/>
    </row>
    <row r="55" spans="2:10" s="16" customFormat="1" ht="15.95" customHeight="1">
      <c r="B55" s="66"/>
      <c r="C55" s="66"/>
      <c r="D55" s="67"/>
      <c r="E55" s="7"/>
      <c r="F55" s="66"/>
      <c r="G55" s="66"/>
      <c r="H55" s="68"/>
      <c r="J55" s="125"/>
    </row>
    <row r="56" spans="2:10" s="16" customFormat="1" ht="15.95" customHeight="1">
      <c r="B56" s="66"/>
      <c r="C56" s="66"/>
      <c r="D56" s="67"/>
      <c r="E56" s="7"/>
      <c r="F56" s="66"/>
      <c r="G56" s="66"/>
      <c r="H56" s="68"/>
      <c r="J56" s="125"/>
    </row>
    <row r="57" spans="2:10" s="16" customFormat="1" ht="15.95" customHeight="1">
      <c r="B57" s="66"/>
      <c r="C57" s="66"/>
      <c r="D57" s="67"/>
      <c r="E57" s="7"/>
      <c r="F57" s="66"/>
      <c r="G57" s="66"/>
      <c r="H57" s="68"/>
      <c r="J57" s="125"/>
    </row>
    <row r="58" spans="2:10" s="16" customFormat="1" ht="15.95" customHeight="1">
      <c r="B58" s="66"/>
      <c r="C58" s="66"/>
      <c r="D58" s="67"/>
      <c r="E58" s="7"/>
      <c r="F58" s="66"/>
      <c r="G58" s="66"/>
      <c r="H58" s="68"/>
      <c r="J58" s="125"/>
    </row>
    <row r="59" spans="2:10" s="16" customFormat="1" ht="15.95" customHeight="1">
      <c r="B59" s="66"/>
      <c r="C59" s="66"/>
      <c r="D59" s="66"/>
      <c r="E59" s="66"/>
      <c r="F59" s="66"/>
      <c r="G59" s="66"/>
      <c r="H59" s="68"/>
      <c r="J59" s="125"/>
    </row>
    <row r="60" spans="2:10">
      <c r="B60" s="69"/>
      <c r="C60" s="69"/>
      <c r="D60" s="70"/>
      <c r="E60" s="4"/>
      <c r="F60" s="69"/>
      <c r="G60" s="69"/>
      <c r="H60" s="71"/>
    </row>
  </sheetData>
  <mergeCells count="7">
    <mergeCell ref="C49:E49"/>
    <mergeCell ref="B3:H3"/>
    <mergeCell ref="C37:E37"/>
    <mergeCell ref="C20:E20"/>
    <mergeCell ref="C36:E36"/>
    <mergeCell ref="C48:E48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3"/>
  <sheetViews>
    <sheetView topLeftCell="B1" workbookViewId="0">
      <selection activeCell="G7" sqref="G7:H7"/>
    </sheetView>
  </sheetViews>
  <sheetFormatPr defaultRowHeight="15"/>
  <cols>
    <col min="1" max="1" width="13.28515625" style="6" hidden="1" customWidth="1"/>
    <col min="2" max="2" width="3.7109375" style="100" customWidth="1"/>
    <col min="3" max="3" width="3.42578125" style="2" customWidth="1"/>
    <col min="4" max="4" width="2.7109375" style="2" customWidth="1"/>
    <col min="5" max="5" width="63.140625" style="6" customWidth="1"/>
    <col min="6" max="6" width="9.7109375" style="2" bestFit="1" customWidth="1"/>
    <col min="7" max="7" width="10.7109375" style="2" customWidth="1"/>
    <col min="8" max="8" width="12.5703125" style="18" customWidth="1"/>
    <col min="9" max="9" width="1.42578125" style="6" customWidth="1"/>
    <col min="10" max="10" width="4.5703125" style="6" bestFit="1" customWidth="1"/>
    <col min="11" max="11" width="13" style="19" customWidth="1"/>
    <col min="12" max="16384" width="9.140625" style="6"/>
  </cols>
  <sheetData>
    <row r="1" spans="2:11" s="16" customFormat="1" ht="7.5" customHeight="1">
      <c r="B1" s="20"/>
      <c r="C1" s="1"/>
      <c r="D1" s="13"/>
      <c r="E1" s="14"/>
      <c r="F1" s="121"/>
      <c r="G1" s="121"/>
      <c r="H1" s="15"/>
      <c r="K1" s="17"/>
    </row>
    <row r="2" spans="2:11" s="16" customFormat="1" ht="17.25" customHeight="1">
      <c r="B2" s="501" t="s">
        <v>122</v>
      </c>
      <c r="C2" s="501"/>
      <c r="D2" s="501"/>
      <c r="E2" s="501"/>
      <c r="F2" s="501"/>
      <c r="G2" s="501"/>
      <c r="H2" s="501"/>
      <c r="K2" s="17"/>
    </row>
    <row r="3" spans="2:11" s="16" customFormat="1" ht="17.25" customHeight="1">
      <c r="B3" s="501" t="s">
        <v>123</v>
      </c>
      <c r="C3" s="501"/>
      <c r="D3" s="501"/>
      <c r="E3" s="501"/>
      <c r="F3" s="501"/>
      <c r="G3" s="501"/>
      <c r="H3" s="501"/>
      <c r="K3" s="17"/>
    </row>
    <row r="4" spans="2:11" s="16" customFormat="1" ht="17.25" customHeight="1">
      <c r="B4" s="502" t="s">
        <v>124</v>
      </c>
      <c r="C4" s="502"/>
      <c r="D4" s="502"/>
      <c r="E4" s="502"/>
      <c r="F4" s="502"/>
      <c r="G4" s="502"/>
      <c r="H4" s="502"/>
      <c r="K4" s="17"/>
    </row>
    <row r="5" spans="2:11" ht="7.5" customHeight="1"/>
    <row r="6" spans="2:11" s="16" customFormat="1" ht="15.95" customHeight="1">
      <c r="B6" s="40" t="s">
        <v>2</v>
      </c>
      <c r="C6" s="483" t="s">
        <v>24</v>
      </c>
      <c r="D6" s="484"/>
      <c r="E6" s="485"/>
      <c r="F6" s="115" t="s">
        <v>301</v>
      </c>
      <c r="G6" s="382">
        <v>2016</v>
      </c>
      <c r="H6" s="34">
        <v>2015</v>
      </c>
      <c r="J6" s="124" t="s">
        <v>302</v>
      </c>
      <c r="K6" s="53" t="s">
        <v>303</v>
      </c>
    </row>
    <row r="7" spans="2:11" s="16" customFormat="1" ht="12.75" customHeight="1">
      <c r="B7" s="101" t="s">
        <v>105</v>
      </c>
      <c r="C7" s="10" t="s">
        <v>125</v>
      </c>
      <c r="D7" s="42"/>
      <c r="E7" s="43"/>
      <c r="F7" s="122">
        <v>29</v>
      </c>
      <c r="G7" s="122"/>
      <c r="H7" s="376"/>
      <c r="J7" s="38" t="s">
        <v>148</v>
      </c>
      <c r="K7" s="119" t="s">
        <v>304</v>
      </c>
    </row>
    <row r="8" spans="2:11" s="16" customFormat="1" ht="12.75" customHeight="1">
      <c r="B8" s="101" t="s">
        <v>105</v>
      </c>
      <c r="C8" s="10" t="s">
        <v>126</v>
      </c>
      <c r="D8" s="42"/>
      <c r="E8" s="43"/>
      <c r="F8" s="122">
        <v>30</v>
      </c>
      <c r="G8" s="122">
        <f>52381000+19421236</f>
        <v>71802236</v>
      </c>
      <c r="H8" s="376">
        <f>244134401+22859314</f>
        <v>266993715</v>
      </c>
      <c r="J8" s="38" t="s">
        <v>147</v>
      </c>
      <c r="K8" s="119">
        <v>71</v>
      </c>
    </row>
    <row r="9" spans="2:11" s="16" customFormat="1" ht="12.75" customHeight="1">
      <c r="B9" s="101" t="s">
        <v>105</v>
      </c>
      <c r="C9" s="10" t="s">
        <v>127</v>
      </c>
      <c r="D9" s="42"/>
      <c r="E9" s="43"/>
      <c r="F9" s="122">
        <v>31</v>
      </c>
      <c r="G9" s="122"/>
      <c r="H9" s="376"/>
      <c r="J9" s="38" t="s">
        <v>148</v>
      </c>
      <c r="K9" s="119">
        <v>72</v>
      </c>
    </row>
    <row r="10" spans="2:11" s="16" customFormat="1" ht="12.75" customHeight="1">
      <c r="B10" s="101" t="s">
        <v>105</v>
      </c>
      <c r="C10" s="10" t="s">
        <v>128</v>
      </c>
      <c r="D10" s="42"/>
      <c r="E10" s="43"/>
      <c r="F10" s="122">
        <v>32</v>
      </c>
      <c r="G10" s="122">
        <v>0</v>
      </c>
      <c r="H10" s="376">
        <v>75000</v>
      </c>
      <c r="J10" s="38" t="s">
        <v>148</v>
      </c>
      <c r="K10" s="119" t="s">
        <v>305</v>
      </c>
    </row>
    <row r="11" spans="2:11" s="16" customFormat="1" ht="12.75" customHeight="1">
      <c r="B11" s="101" t="s">
        <v>105</v>
      </c>
      <c r="C11" s="10" t="s">
        <v>129</v>
      </c>
      <c r="D11" s="42"/>
      <c r="E11" s="43"/>
      <c r="F11" s="122">
        <v>33</v>
      </c>
      <c r="G11" s="376">
        <f>-(G12+G13)</f>
        <v>-48734341</v>
      </c>
      <c r="H11" s="376">
        <f>-(H12+H13)</f>
        <v>-195723945</v>
      </c>
      <c r="J11" s="38" t="s">
        <v>147</v>
      </c>
      <c r="K11" s="119" t="s">
        <v>306</v>
      </c>
    </row>
    <row r="12" spans="2:11" s="16" customFormat="1" ht="12.75" customHeight="1">
      <c r="B12" s="102"/>
      <c r="C12" s="44"/>
      <c r="D12" s="55">
        <v>1</v>
      </c>
      <c r="E12" s="56" t="s">
        <v>129</v>
      </c>
      <c r="F12" s="36">
        <v>33.1</v>
      </c>
      <c r="G12" s="383">
        <f>1923371+46810970</f>
        <v>48734341</v>
      </c>
      <c r="H12" s="377">
        <v>195723945</v>
      </c>
      <c r="J12" s="54"/>
      <c r="K12" s="126">
        <v>601602605</v>
      </c>
    </row>
    <row r="13" spans="2:11" s="16" customFormat="1" ht="12.75" customHeight="1">
      <c r="B13" s="103"/>
      <c r="C13" s="44"/>
      <c r="D13" s="16">
        <v>2</v>
      </c>
      <c r="E13" s="56" t="s">
        <v>130</v>
      </c>
      <c r="F13" s="36">
        <v>33.200000000000003</v>
      </c>
      <c r="G13" s="383"/>
      <c r="H13" s="377"/>
      <c r="J13" s="54"/>
      <c r="K13" s="119">
        <v>608</v>
      </c>
    </row>
    <row r="14" spans="2:11" s="16" customFormat="1" ht="12.75" customHeight="1">
      <c r="B14" s="101" t="s">
        <v>105</v>
      </c>
      <c r="C14" s="10" t="s">
        <v>131</v>
      </c>
      <c r="D14" s="42"/>
      <c r="E14" s="43"/>
      <c r="F14" s="122">
        <v>34</v>
      </c>
      <c r="G14" s="376">
        <f>-(G15+G16)</f>
        <v>-2392350</v>
      </c>
      <c r="H14" s="376">
        <f>-(H15+H16)</f>
        <v>-2730780</v>
      </c>
      <c r="J14" s="38" t="s">
        <v>147</v>
      </c>
      <c r="K14" s="119">
        <v>64</v>
      </c>
    </row>
    <row r="15" spans="2:11" s="16" customFormat="1" ht="12.75" customHeight="1">
      <c r="B15" s="103"/>
      <c r="C15" s="44"/>
      <c r="D15" s="45">
        <v>1</v>
      </c>
      <c r="E15" s="8" t="s">
        <v>132</v>
      </c>
      <c r="F15" s="122">
        <v>34.1</v>
      </c>
      <c r="G15" s="387">
        <v>2050000</v>
      </c>
      <c r="H15" s="377">
        <v>2340000</v>
      </c>
      <c r="J15" s="46"/>
      <c r="K15" s="119">
        <v>641</v>
      </c>
    </row>
    <row r="16" spans="2:11" s="16" customFormat="1" ht="12.75" customHeight="1">
      <c r="B16" s="103"/>
      <c r="C16" s="44"/>
      <c r="D16" s="45">
        <v>2</v>
      </c>
      <c r="E16" s="8" t="s">
        <v>133</v>
      </c>
      <c r="F16" s="497">
        <v>34.200000000000003</v>
      </c>
      <c r="G16" s="383">
        <v>342350</v>
      </c>
      <c r="H16" s="499">
        <v>390780</v>
      </c>
      <c r="J16" s="503"/>
      <c r="K16" s="505" t="s">
        <v>307</v>
      </c>
    </row>
    <row r="17" spans="2:11" s="16" customFormat="1" ht="12.75" customHeight="1">
      <c r="B17" s="103"/>
      <c r="C17" s="44"/>
      <c r="D17" s="45"/>
      <c r="E17" s="8" t="s">
        <v>134</v>
      </c>
      <c r="F17" s="498"/>
      <c r="G17" s="384"/>
      <c r="H17" s="500"/>
      <c r="J17" s="504"/>
      <c r="K17" s="505"/>
    </row>
    <row r="18" spans="2:11" s="16" customFormat="1" ht="12.75" customHeight="1">
      <c r="B18" s="101" t="s">
        <v>105</v>
      </c>
      <c r="C18" s="10" t="s">
        <v>135</v>
      </c>
      <c r="D18" s="42"/>
      <c r="E18" s="43"/>
      <c r="F18" s="122">
        <v>35</v>
      </c>
      <c r="G18" s="122"/>
      <c r="H18" s="376">
        <v>-807128</v>
      </c>
      <c r="J18" s="38" t="s">
        <v>147</v>
      </c>
      <c r="K18" s="119">
        <v>6811</v>
      </c>
    </row>
    <row r="19" spans="2:11" s="16" customFormat="1" ht="12.75" customHeight="1">
      <c r="B19" s="101" t="s">
        <v>105</v>
      </c>
      <c r="C19" s="10" t="s">
        <v>136</v>
      </c>
      <c r="D19" s="42"/>
      <c r="E19" s="43"/>
      <c r="F19" s="122">
        <v>36</v>
      </c>
      <c r="G19" s="122">
        <v>-645701</v>
      </c>
      <c r="H19" s="376"/>
      <c r="J19" s="38" t="s">
        <v>147</v>
      </c>
      <c r="K19" s="119">
        <v>6812</v>
      </c>
    </row>
    <row r="20" spans="2:11" s="16" customFormat="1" ht="12.75" customHeight="1">
      <c r="B20" s="101" t="s">
        <v>105</v>
      </c>
      <c r="C20" s="10" t="s">
        <v>137</v>
      </c>
      <c r="D20" s="42"/>
      <c r="E20" s="43"/>
      <c r="F20" s="122">
        <v>37</v>
      </c>
      <c r="G20" s="122">
        <f>-(8543557+545631)</f>
        <v>-9089188</v>
      </c>
      <c r="H20" s="376">
        <f>-(5959591+150000+85133+37792+802391+38651847)</f>
        <v>-45686754</v>
      </c>
      <c r="J20" s="38" t="s">
        <v>147</v>
      </c>
      <c r="K20" s="119" t="s">
        <v>308</v>
      </c>
    </row>
    <row r="21" spans="2:11" s="16" customFormat="1" ht="12.75" customHeight="1">
      <c r="B21" s="101" t="s">
        <v>105</v>
      </c>
      <c r="C21" s="10" t="s">
        <v>138</v>
      </c>
      <c r="D21" s="42"/>
      <c r="E21" s="43"/>
      <c r="F21" s="122">
        <v>38</v>
      </c>
      <c r="G21" s="376">
        <f>G22+G24+G26</f>
        <v>-26185</v>
      </c>
      <c r="H21" s="376">
        <f>H22+H24+H26</f>
        <v>-214139</v>
      </c>
      <c r="J21" s="38" t="s">
        <v>148</v>
      </c>
      <c r="K21" s="119" t="s">
        <v>309</v>
      </c>
    </row>
    <row r="22" spans="2:11" s="16" customFormat="1" ht="12.75" customHeight="1">
      <c r="B22" s="103"/>
      <c r="C22" s="47"/>
      <c r="D22" s="495">
        <v>1</v>
      </c>
      <c r="E22" s="50" t="s">
        <v>139</v>
      </c>
      <c r="F22" s="497">
        <v>38.1</v>
      </c>
      <c r="G22" s="383"/>
      <c r="H22" s="499"/>
      <c r="J22" s="503"/>
      <c r="K22" s="119" t="s">
        <v>310</v>
      </c>
    </row>
    <row r="23" spans="2:11" s="16" customFormat="1" ht="12.75" customHeight="1">
      <c r="B23" s="104"/>
      <c r="C23" s="48"/>
      <c r="D23" s="496"/>
      <c r="E23" s="51" t="s">
        <v>140</v>
      </c>
      <c r="F23" s="498"/>
      <c r="G23" s="384"/>
      <c r="H23" s="500"/>
      <c r="J23" s="504"/>
      <c r="K23" s="119" t="s">
        <v>311</v>
      </c>
    </row>
    <row r="24" spans="2:11" s="16" customFormat="1" ht="12.75" customHeight="1">
      <c r="B24" s="103"/>
      <c r="C24" s="47"/>
      <c r="D24" s="495">
        <v>2</v>
      </c>
      <c r="E24" s="50" t="s">
        <v>141</v>
      </c>
      <c r="F24" s="497">
        <v>38.200000000000003</v>
      </c>
      <c r="G24" s="383"/>
      <c r="H24" s="499"/>
      <c r="J24" s="503"/>
      <c r="K24" s="119" t="s">
        <v>313</v>
      </c>
    </row>
    <row r="25" spans="2:11" s="16" customFormat="1" ht="12.75" customHeight="1">
      <c r="B25" s="104"/>
      <c r="C25" s="48"/>
      <c r="D25" s="496"/>
      <c r="E25" s="51" t="s">
        <v>144</v>
      </c>
      <c r="F25" s="498"/>
      <c r="G25" s="384"/>
      <c r="H25" s="500"/>
      <c r="J25" s="504"/>
      <c r="K25" s="119" t="s">
        <v>312</v>
      </c>
    </row>
    <row r="26" spans="2:11" s="16" customFormat="1" ht="12.75" customHeight="1">
      <c r="B26" s="103"/>
      <c r="C26" s="47"/>
      <c r="D26" s="495">
        <v>3</v>
      </c>
      <c r="E26" s="50" t="s">
        <v>142</v>
      </c>
      <c r="F26" s="497">
        <v>38.299999999999997</v>
      </c>
      <c r="G26" s="499">
        <v>-26185</v>
      </c>
      <c r="H26" s="499">
        <v>-214139</v>
      </c>
      <c r="J26" s="503"/>
      <c r="K26" s="126">
        <v>767768</v>
      </c>
    </row>
    <row r="27" spans="2:11" s="16" customFormat="1" ht="12.75" customHeight="1">
      <c r="B27" s="104"/>
      <c r="C27" s="48"/>
      <c r="D27" s="496"/>
      <c r="E27" s="51" t="s">
        <v>143</v>
      </c>
      <c r="F27" s="498"/>
      <c r="G27" s="500"/>
      <c r="H27" s="500"/>
      <c r="J27" s="504"/>
      <c r="K27" s="119" t="s">
        <v>314</v>
      </c>
    </row>
    <row r="28" spans="2:11" s="16" customFormat="1" ht="12.75" customHeight="1">
      <c r="B28" s="493" t="s">
        <v>105</v>
      </c>
      <c r="C28" s="12" t="s">
        <v>145</v>
      </c>
      <c r="D28" s="57"/>
      <c r="E28" s="58"/>
      <c r="F28" s="497">
        <v>39</v>
      </c>
      <c r="G28" s="383"/>
      <c r="H28" s="509"/>
      <c r="J28" s="507" t="s">
        <v>147</v>
      </c>
      <c r="K28" s="119">
        <v>686</v>
      </c>
    </row>
    <row r="29" spans="2:11" s="16" customFormat="1" ht="12.75" customHeight="1">
      <c r="B29" s="494"/>
      <c r="C29" s="49" t="s">
        <v>146</v>
      </c>
      <c r="D29" s="59"/>
      <c r="E29" s="60"/>
      <c r="F29" s="498"/>
      <c r="G29" s="384"/>
      <c r="H29" s="510"/>
      <c r="J29" s="508"/>
      <c r="K29" s="119">
        <v>768</v>
      </c>
    </row>
    <row r="30" spans="2:11" s="16" customFormat="1" ht="12.75" customHeight="1">
      <c r="B30" s="101" t="s">
        <v>105</v>
      </c>
      <c r="C30" s="10" t="s">
        <v>149</v>
      </c>
      <c r="D30" s="42"/>
      <c r="E30" s="43"/>
      <c r="F30" s="122">
        <v>40</v>
      </c>
      <c r="G30" s="376">
        <f>-(G31+G33)</f>
        <v>-567705</v>
      </c>
      <c r="H30" s="376">
        <f>-(H31+H33)</f>
        <v>-875270</v>
      </c>
      <c r="J30" s="38" t="s">
        <v>147</v>
      </c>
      <c r="K30" s="126"/>
    </row>
    <row r="31" spans="2:11" s="16" customFormat="1" ht="12.75" customHeight="1">
      <c r="B31" s="103"/>
      <c r="C31" s="47"/>
      <c r="D31" s="495">
        <v>1</v>
      </c>
      <c r="E31" s="50" t="s">
        <v>151</v>
      </c>
      <c r="F31" s="497">
        <v>40.1</v>
      </c>
      <c r="G31" s="497">
        <v>567705</v>
      </c>
      <c r="H31" s="499">
        <v>875270</v>
      </c>
      <c r="J31" s="503"/>
      <c r="K31" s="506">
        <v>667668</v>
      </c>
    </row>
    <row r="32" spans="2:11" s="16" customFormat="1" ht="12.75" customHeight="1">
      <c r="B32" s="104"/>
      <c r="C32" s="48"/>
      <c r="D32" s="496"/>
      <c r="E32" s="51" t="s">
        <v>152</v>
      </c>
      <c r="F32" s="498"/>
      <c r="G32" s="498"/>
      <c r="H32" s="500"/>
      <c r="J32" s="504"/>
      <c r="K32" s="506"/>
    </row>
    <row r="33" spans="2:11" s="16" customFormat="1" ht="12.75" customHeight="1">
      <c r="B33" s="102"/>
      <c r="C33" s="44"/>
      <c r="D33" s="52">
        <v>2</v>
      </c>
      <c r="E33" s="11" t="s">
        <v>150</v>
      </c>
      <c r="F33" s="122">
        <v>40.200000000000003</v>
      </c>
      <c r="G33" s="122"/>
      <c r="H33" s="378"/>
      <c r="J33" s="35"/>
      <c r="K33" s="119" t="s">
        <v>314</v>
      </c>
    </row>
    <row r="34" spans="2:11" s="16" customFormat="1" ht="12.75" customHeight="1">
      <c r="B34" s="101" t="s">
        <v>105</v>
      </c>
      <c r="C34" s="10" t="s">
        <v>153</v>
      </c>
      <c r="D34" s="42"/>
      <c r="E34" s="43"/>
      <c r="F34" s="122">
        <v>41</v>
      </c>
      <c r="G34" s="122"/>
      <c r="H34" s="376"/>
      <c r="J34" s="38" t="s">
        <v>148</v>
      </c>
      <c r="K34" s="126">
        <v>761661762662</v>
      </c>
    </row>
    <row r="35" spans="2:11" s="16" customFormat="1" ht="12.75" customHeight="1">
      <c r="B35" s="101" t="s">
        <v>105</v>
      </c>
      <c r="C35" s="10" t="s">
        <v>154</v>
      </c>
      <c r="D35" s="42"/>
      <c r="E35" s="43"/>
      <c r="F35" s="122">
        <v>42</v>
      </c>
      <c r="G35" s="376">
        <f>G7+G8+G9+G10+G11+G14+G18+G19+G20+G21+G28+G30+G34</f>
        <v>10346766</v>
      </c>
      <c r="H35" s="376">
        <f>H7+H8+H9+H10+H11+H14+H18+H19+H20+H21+H28+H30+H34</f>
        <v>21030699</v>
      </c>
      <c r="J35" s="38" t="s">
        <v>148</v>
      </c>
      <c r="K35" s="119"/>
    </row>
    <row r="36" spans="2:11" s="16" customFormat="1" ht="12.75" customHeight="1">
      <c r="B36" s="101" t="s">
        <v>105</v>
      </c>
      <c r="C36" s="10" t="s">
        <v>155</v>
      </c>
      <c r="D36" s="42"/>
      <c r="E36" s="43"/>
      <c r="F36" s="122">
        <v>43</v>
      </c>
      <c r="G36" s="376">
        <f>G37+G38++++G39</f>
        <v>1552015</v>
      </c>
      <c r="H36" s="376">
        <f>H37+H38++++H39</f>
        <v>3154605</v>
      </c>
      <c r="J36" s="38" t="s">
        <v>147</v>
      </c>
      <c r="K36" s="119">
        <v>69</v>
      </c>
    </row>
    <row r="37" spans="2:11" s="16" customFormat="1" ht="12.75" customHeight="1">
      <c r="B37" s="102"/>
      <c r="C37" s="44"/>
      <c r="D37" s="52">
        <v>1</v>
      </c>
      <c r="E37" s="11" t="s">
        <v>156</v>
      </c>
      <c r="F37" s="122">
        <v>43.1</v>
      </c>
      <c r="G37" s="122">
        <v>1552015</v>
      </c>
      <c r="H37" s="378">
        <v>3154605</v>
      </c>
      <c r="J37" s="35"/>
      <c r="K37" s="119"/>
    </row>
    <row r="38" spans="2:11" s="16" customFormat="1" ht="12.75" customHeight="1">
      <c r="B38" s="102"/>
      <c r="C38" s="44"/>
      <c r="D38" s="52">
        <v>2</v>
      </c>
      <c r="E38" s="11" t="s">
        <v>157</v>
      </c>
      <c r="F38" s="122">
        <v>43.2</v>
      </c>
      <c r="G38" s="122"/>
      <c r="H38" s="378"/>
      <c r="J38" s="35"/>
      <c r="K38" s="119"/>
    </row>
    <row r="39" spans="2:11" s="16" customFormat="1" ht="12.75" customHeight="1">
      <c r="B39" s="102"/>
      <c r="C39" s="44"/>
      <c r="D39" s="52">
        <v>3</v>
      </c>
      <c r="E39" s="11" t="s">
        <v>158</v>
      </c>
      <c r="F39" s="122">
        <v>43.3</v>
      </c>
      <c r="G39" s="122"/>
      <c r="H39" s="378"/>
      <c r="J39" s="35"/>
      <c r="K39" s="119">
        <v>69</v>
      </c>
    </row>
    <row r="40" spans="2:11" s="16" customFormat="1" ht="12.75" customHeight="1">
      <c r="B40" s="101" t="s">
        <v>105</v>
      </c>
      <c r="C40" s="10" t="s">
        <v>159</v>
      </c>
      <c r="D40" s="42"/>
      <c r="E40" s="43"/>
      <c r="F40" s="122">
        <v>44</v>
      </c>
      <c r="G40" s="376">
        <f>G35-G36</f>
        <v>8794751</v>
      </c>
      <c r="H40" s="376">
        <f>H35-H36</f>
        <v>17876094</v>
      </c>
      <c r="J40" s="38" t="s">
        <v>148</v>
      </c>
      <c r="K40" s="119"/>
    </row>
    <row r="41" spans="2:11" s="16" customFormat="1" ht="12.75" customHeight="1">
      <c r="B41" s="101" t="s">
        <v>105</v>
      </c>
      <c r="C41" s="10" t="s">
        <v>160</v>
      </c>
      <c r="D41" s="42"/>
      <c r="E41" s="43"/>
      <c r="F41" s="122">
        <v>45</v>
      </c>
      <c r="G41" s="122"/>
      <c r="H41" s="376"/>
      <c r="J41" s="38" t="s">
        <v>148</v>
      </c>
      <c r="K41" s="119"/>
    </row>
    <row r="42" spans="2:11" s="16" customFormat="1" ht="12.75" customHeight="1">
      <c r="B42" s="102"/>
      <c r="C42" s="44"/>
      <c r="D42" s="42"/>
      <c r="E42" s="11" t="s">
        <v>161</v>
      </c>
      <c r="F42" s="122">
        <v>45.1</v>
      </c>
      <c r="G42" s="122"/>
      <c r="H42" s="378"/>
      <c r="J42" s="35"/>
      <c r="K42" s="119"/>
    </row>
    <row r="43" spans="2:11" s="16" customFormat="1" ht="12.75" customHeight="1">
      <c r="B43" s="102"/>
      <c r="C43" s="44"/>
      <c r="D43" s="42"/>
      <c r="E43" s="11" t="s">
        <v>162</v>
      </c>
      <c r="F43" s="122">
        <v>45.2</v>
      </c>
      <c r="G43" s="122"/>
      <c r="H43" s="378"/>
      <c r="J43" s="35"/>
      <c r="K43" s="119"/>
    </row>
  </sheetData>
  <mergeCells count="31">
    <mergeCell ref="J16:J17"/>
    <mergeCell ref="K16:K17"/>
    <mergeCell ref="K31:K32"/>
    <mergeCell ref="F22:F23"/>
    <mergeCell ref="F24:F25"/>
    <mergeCell ref="F26:F27"/>
    <mergeCell ref="F16:F17"/>
    <mergeCell ref="H16:H17"/>
    <mergeCell ref="J22:J23"/>
    <mergeCell ref="J24:J25"/>
    <mergeCell ref="J26:J27"/>
    <mergeCell ref="J28:J29"/>
    <mergeCell ref="J31:J32"/>
    <mergeCell ref="H28:H29"/>
    <mergeCell ref="B2:H2"/>
    <mergeCell ref="D26:D27"/>
    <mergeCell ref="B4:H4"/>
    <mergeCell ref="B3:H3"/>
    <mergeCell ref="C6:E6"/>
    <mergeCell ref="H22:H23"/>
    <mergeCell ref="D24:D25"/>
    <mergeCell ref="D22:D23"/>
    <mergeCell ref="H24:H25"/>
    <mergeCell ref="H26:H27"/>
    <mergeCell ref="G26:G27"/>
    <mergeCell ref="B28:B29"/>
    <mergeCell ref="D31:D32"/>
    <mergeCell ref="F28:F29"/>
    <mergeCell ref="F31:F32"/>
    <mergeCell ref="H31:H32"/>
    <mergeCell ref="G31:G32"/>
  </mergeCells>
  <phoneticPr fontId="0" type="noConversion"/>
  <printOptions horizontalCentered="1" verticalCentered="1"/>
  <pageMargins left="0" right="0" top="0" bottom="0" header="0.511811023622047" footer="0.511811023622047"/>
  <pageSetup scale="90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2:H48"/>
  <sheetViews>
    <sheetView topLeftCell="B22" workbookViewId="0">
      <selection activeCell="E12" sqref="E12"/>
    </sheetView>
  </sheetViews>
  <sheetFormatPr defaultRowHeight="12.75"/>
  <cols>
    <col min="1" max="1" width="11.85546875" style="6" hidden="1" customWidth="1"/>
    <col min="2" max="3" width="3.7109375" style="2" customWidth="1"/>
    <col min="4" max="4" width="65.85546875" style="6" customWidth="1"/>
    <col min="5" max="5" width="12.140625" style="6" customWidth="1"/>
    <col min="6" max="6" width="13.140625" style="18" customWidth="1"/>
    <col min="7" max="7" width="1.42578125" style="6" customWidth="1"/>
    <col min="8" max="8" width="4.5703125" style="6" bestFit="1" customWidth="1"/>
    <col min="9" max="16384" width="9.140625" style="6"/>
  </cols>
  <sheetData>
    <row r="2" spans="2:8" ht="18">
      <c r="B2" s="511" t="s">
        <v>163</v>
      </c>
      <c r="C2" s="511"/>
      <c r="D2" s="511"/>
      <c r="E2" s="511"/>
      <c r="F2" s="511"/>
    </row>
    <row r="3" spans="2:8" ht="18.75">
      <c r="B3" s="512" t="s">
        <v>189</v>
      </c>
      <c r="C3" s="512"/>
      <c r="D3" s="512"/>
      <c r="E3" s="512"/>
      <c r="F3" s="512"/>
    </row>
    <row r="5" spans="2:8" s="16" customFormat="1" ht="15">
      <c r="B5" s="31"/>
      <c r="C5" s="32"/>
      <c r="D5" s="33"/>
      <c r="E5" s="408">
        <v>2016</v>
      </c>
      <c r="F5" s="34">
        <v>2015</v>
      </c>
      <c r="H5" s="74"/>
    </row>
    <row r="6" spans="2:8" s="16" customFormat="1" ht="15.75" customHeight="1">
      <c r="B6" s="28" t="s">
        <v>105</v>
      </c>
      <c r="C6" s="32" t="s">
        <v>164</v>
      </c>
      <c r="D6" s="8"/>
      <c r="E6" s="35"/>
      <c r="F6" s="35"/>
      <c r="H6" s="74"/>
    </row>
    <row r="7" spans="2:8" s="16" customFormat="1" ht="15.75" customHeight="1">
      <c r="B7" s="36"/>
      <c r="C7" s="32"/>
      <c r="D7" s="8" t="s">
        <v>190</v>
      </c>
      <c r="E7" s="378">
        <f>PASH!G35</f>
        <v>10346766</v>
      </c>
      <c r="F7" s="378">
        <f>PASH!H35</f>
        <v>21030699</v>
      </c>
      <c r="H7" s="37" t="s">
        <v>148</v>
      </c>
    </row>
    <row r="8" spans="2:8" s="16" customFormat="1" ht="15.75" customHeight="1">
      <c r="B8" s="36"/>
      <c r="C8" s="32"/>
      <c r="D8" s="8" t="s">
        <v>191</v>
      </c>
      <c r="E8" s="379">
        <v>0</v>
      </c>
      <c r="F8" s="379">
        <v>0</v>
      </c>
      <c r="H8" s="37"/>
    </row>
    <row r="9" spans="2:8" s="16" customFormat="1" ht="15.75" customHeight="1">
      <c r="B9" s="36"/>
      <c r="C9" s="32"/>
      <c r="D9" s="8" t="s">
        <v>192</v>
      </c>
      <c r="E9" s="379">
        <v>0</v>
      </c>
      <c r="F9" s="379">
        <v>0</v>
      </c>
      <c r="H9" s="37" t="s">
        <v>148</v>
      </c>
    </row>
    <row r="10" spans="2:8" s="16" customFormat="1" ht="15.75" customHeight="1">
      <c r="B10" s="36"/>
      <c r="C10" s="32"/>
      <c r="D10" s="8" t="s">
        <v>193</v>
      </c>
      <c r="E10" s="379">
        <f>-PASH!G36</f>
        <v>-1552015</v>
      </c>
      <c r="F10" s="379">
        <f>-PASH!H36</f>
        <v>-3154605</v>
      </c>
      <c r="H10" s="37" t="s">
        <v>148</v>
      </c>
    </row>
    <row r="11" spans="2:8" s="16" customFormat="1" ht="15.75" customHeight="1">
      <c r="B11" s="36"/>
      <c r="C11" s="32"/>
      <c r="D11" s="8" t="s">
        <v>136</v>
      </c>
      <c r="E11" s="379">
        <f>'Ndihmese Fluksi'!G20</f>
        <v>645701</v>
      </c>
      <c r="F11" s="379">
        <v>807128</v>
      </c>
      <c r="H11" s="37" t="s">
        <v>148</v>
      </c>
    </row>
    <row r="12" spans="2:8" s="16" customFormat="1" ht="15.75" customHeight="1">
      <c r="B12" s="36"/>
      <c r="C12" s="32"/>
      <c r="D12" s="8" t="s">
        <v>135</v>
      </c>
      <c r="E12" s="379">
        <v>0</v>
      </c>
      <c r="F12" s="379">
        <v>0</v>
      </c>
      <c r="H12" s="37" t="s">
        <v>148</v>
      </c>
    </row>
    <row r="13" spans="2:8" s="16" customFormat="1" ht="15.75" customHeight="1">
      <c r="B13" s="36"/>
      <c r="C13" s="32"/>
      <c r="D13" s="8" t="s">
        <v>194</v>
      </c>
      <c r="E13" s="379">
        <v>0</v>
      </c>
      <c r="F13" s="379">
        <v>0</v>
      </c>
      <c r="H13" s="37"/>
    </row>
    <row r="14" spans="2:8" s="16" customFormat="1" ht="15.75" customHeight="1">
      <c r="B14" s="36"/>
      <c r="C14" s="32"/>
      <c r="D14" s="8" t="s">
        <v>195</v>
      </c>
      <c r="E14" s="379">
        <v>0</v>
      </c>
      <c r="F14" s="379">
        <v>0</v>
      </c>
      <c r="H14" s="37" t="s">
        <v>147</v>
      </c>
    </row>
    <row r="15" spans="2:8" s="16" customFormat="1" ht="15.75" customHeight="1">
      <c r="B15" s="36"/>
      <c r="C15" s="32"/>
      <c r="D15" s="8" t="s">
        <v>196</v>
      </c>
      <c r="E15" s="379"/>
      <c r="F15" s="379"/>
      <c r="H15" s="37"/>
    </row>
    <row r="16" spans="2:8" s="16" customFormat="1" ht="15.75" customHeight="1">
      <c r="B16" s="36"/>
      <c r="C16" s="32"/>
      <c r="D16" s="8" t="s">
        <v>197</v>
      </c>
      <c r="E16" s="379">
        <f>-('Ndihmese Fluksi'!I14+'Ndihmese Fluksi'!I16)</f>
        <v>-43848148.100000009</v>
      </c>
      <c r="F16" s="379">
        <v>395824809</v>
      </c>
      <c r="H16" s="37" t="s">
        <v>147</v>
      </c>
    </row>
    <row r="17" spans="2:8" s="16" customFormat="1" ht="15.75" customHeight="1">
      <c r="B17" s="36"/>
      <c r="C17" s="32"/>
      <c r="D17" s="8" t="s">
        <v>198</v>
      </c>
      <c r="E17" s="379">
        <f>'Ndihmese Fluksi'!H15</f>
        <v>31319175.099999964</v>
      </c>
      <c r="F17" s="379">
        <v>-196223476</v>
      </c>
      <c r="H17" s="37" t="s">
        <v>147</v>
      </c>
    </row>
    <row r="18" spans="2:8" s="16" customFormat="1" ht="15.75" customHeight="1">
      <c r="B18" s="36"/>
      <c r="C18" s="32"/>
      <c r="D18" s="8" t="s">
        <v>199</v>
      </c>
      <c r="E18" s="379">
        <f>-('Ndihmese Fluksi'!I26-'Ndihmese Fluksi'!H27)</f>
        <v>-1168641.5000000354</v>
      </c>
      <c r="F18" s="379">
        <v>-203905302</v>
      </c>
      <c r="H18" s="37" t="s">
        <v>148</v>
      </c>
    </row>
    <row r="19" spans="2:8" s="16" customFormat="1" ht="15.75" customHeight="1">
      <c r="B19" s="36"/>
      <c r="C19" s="32"/>
      <c r="D19" s="8" t="s">
        <v>200</v>
      </c>
      <c r="E19" s="379"/>
      <c r="F19" s="379"/>
      <c r="H19" s="37" t="s">
        <v>148</v>
      </c>
    </row>
    <row r="20" spans="2:8" s="16" customFormat="1" ht="15.75" customHeight="1">
      <c r="B20" s="36"/>
      <c r="C20" s="32" t="s">
        <v>166</v>
      </c>
      <c r="D20" s="8"/>
      <c r="E20" s="376">
        <f>E7+E8+E9+E10+E11+E12+E13+E14+E15+E16+E17+E18+E19</f>
        <v>-4257162.5000000801</v>
      </c>
      <c r="F20" s="376">
        <f>F7+F8+F9+F10+F11+F12+F13+F14+F15+F16+F17+F18+F19</f>
        <v>14379253</v>
      </c>
      <c r="H20" s="38" t="s">
        <v>148</v>
      </c>
    </row>
    <row r="21" spans="2:8" s="16" customFormat="1" ht="15.75" customHeight="1">
      <c r="B21" s="28" t="s">
        <v>105</v>
      </c>
      <c r="C21" s="32" t="s">
        <v>167</v>
      </c>
      <c r="D21" s="8"/>
      <c r="E21" s="378"/>
      <c r="F21" s="378"/>
      <c r="H21" s="35"/>
    </row>
    <row r="22" spans="2:8" s="16" customFormat="1" ht="15.75" customHeight="1">
      <c r="B22" s="36"/>
      <c r="C22" s="32"/>
      <c r="D22" s="8" t="s">
        <v>168</v>
      </c>
      <c r="E22" s="378">
        <v>0</v>
      </c>
      <c r="F22" s="378">
        <v>0</v>
      </c>
      <c r="H22" s="37" t="s">
        <v>147</v>
      </c>
    </row>
    <row r="23" spans="2:8" s="16" customFormat="1" ht="15.75" customHeight="1">
      <c r="B23" s="36"/>
      <c r="C23" s="32"/>
      <c r="D23" s="8" t="s">
        <v>169</v>
      </c>
      <c r="E23" s="378">
        <v>0</v>
      </c>
      <c r="F23" s="378">
        <v>0</v>
      </c>
      <c r="H23" s="37" t="s">
        <v>148</v>
      </c>
    </row>
    <row r="24" spans="2:8" s="16" customFormat="1" ht="15.75" customHeight="1">
      <c r="B24" s="36"/>
      <c r="C24" s="32"/>
      <c r="D24" s="8" t="s">
        <v>170</v>
      </c>
      <c r="E24" s="378">
        <v>0</v>
      </c>
      <c r="F24" s="378">
        <v>0</v>
      </c>
      <c r="H24" s="37" t="s">
        <v>147</v>
      </c>
    </row>
    <row r="25" spans="2:8" s="16" customFormat="1" ht="15.75" customHeight="1">
      <c r="B25" s="36"/>
      <c r="C25" s="32"/>
      <c r="D25" s="8" t="s">
        <v>171</v>
      </c>
      <c r="E25" s="379">
        <v>0</v>
      </c>
      <c r="F25" s="379">
        <v>0</v>
      </c>
      <c r="H25" s="37" t="s">
        <v>148</v>
      </c>
    </row>
    <row r="26" spans="2:8" s="16" customFormat="1" ht="15.75" customHeight="1">
      <c r="B26" s="36"/>
      <c r="C26" s="32"/>
      <c r="D26" s="8" t="s">
        <v>172</v>
      </c>
      <c r="E26" s="378">
        <v>0</v>
      </c>
      <c r="F26" s="378">
        <v>0</v>
      </c>
      <c r="H26" s="37" t="s">
        <v>147</v>
      </c>
    </row>
    <row r="27" spans="2:8" s="16" customFormat="1" ht="15.75" customHeight="1">
      <c r="B27" s="36"/>
      <c r="C27" s="32"/>
      <c r="D27" s="8" t="s">
        <v>173</v>
      </c>
      <c r="E27" s="378">
        <v>0</v>
      </c>
      <c r="F27" s="378">
        <v>0</v>
      </c>
      <c r="H27" s="37" t="s">
        <v>148</v>
      </c>
    </row>
    <row r="28" spans="2:8" s="16" customFormat="1" ht="15.75" customHeight="1">
      <c r="B28" s="36"/>
      <c r="C28" s="32"/>
      <c r="D28" s="8" t="s">
        <v>174</v>
      </c>
      <c r="E28" s="378">
        <v>0</v>
      </c>
      <c r="F28" s="378">
        <v>0</v>
      </c>
      <c r="H28" s="37" t="s">
        <v>148</v>
      </c>
    </row>
    <row r="29" spans="2:8" s="16" customFormat="1" ht="15.75" customHeight="1">
      <c r="B29" s="36"/>
      <c r="C29" s="32" t="s">
        <v>175</v>
      </c>
      <c r="D29" s="8"/>
      <c r="E29" s="376">
        <f>E22+E23+E24+E25+E26+E27+E28</f>
        <v>0</v>
      </c>
      <c r="F29" s="376">
        <f>F22+F23+F24+F25+F26+F27+F28</f>
        <v>0</v>
      </c>
      <c r="H29" s="38" t="s">
        <v>147</v>
      </c>
    </row>
    <row r="30" spans="2:8" s="16" customFormat="1" ht="15.75" customHeight="1">
      <c r="B30" s="28" t="s">
        <v>105</v>
      </c>
      <c r="C30" s="32" t="s">
        <v>176</v>
      </c>
      <c r="D30" s="8"/>
      <c r="E30" s="378"/>
      <c r="F30" s="378"/>
      <c r="H30" s="35"/>
    </row>
    <row r="31" spans="2:8" s="16" customFormat="1" ht="15.75" customHeight="1">
      <c r="B31" s="36"/>
      <c r="C31" s="32"/>
      <c r="D31" s="8" t="s">
        <v>177</v>
      </c>
      <c r="E31" s="379">
        <v>0</v>
      </c>
      <c r="F31" s="379">
        <v>0</v>
      </c>
      <c r="H31" s="37" t="s">
        <v>148</v>
      </c>
    </row>
    <row r="32" spans="2:8" s="16" customFormat="1" ht="15.75" customHeight="1">
      <c r="B32" s="36"/>
      <c r="C32" s="32"/>
      <c r="D32" s="8" t="s">
        <v>178</v>
      </c>
      <c r="E32" s="379">
        <v>0</v>
      </c>
      <c r="F32" s="379">
        <v>0</v>
      </c>
      <c r="H32" s="37" t="s">
        <v>148</v>
      </c>
    </row>
    <row r="33" spans="2:8" s="16" customFormat="1" ht="15.75" customHeight="1">
      <c r="B33" s="36"/>
      <c r="C33" s="32"/>
      <c r="D33" s="8" t="s">
        <v>179</v>
      </c>
      <c r="E33" s="379">
        <v>0</v>
      </c>
      <c r="F33" s="379">
        <v>0</v>
      </c>
      <c r="H33" s="37" t="s">
        <v>148</v>
      </c>
    </row>
    <row r="34" spans="2:8" s="16" customFormat="1" ht="15.75" customHeight="1">
      <c r="B34" s="36"/>
      <c r="C34" s="32"/>
      <c r="D34" s="8" t="s">
        <v>180</v>
      </c>
      <c r="E34" s="379">
        <v>0</v>
      </c>
      <c r="F34" s="379">
        <v>0</v>
      </c>
      <c r="H34" s="37" t="s">
        <v>147</v>
      </c>
    </row>
    <row r="35" spans="2:8" s="16" customFormat="1" ht="15.75" customHeight="1">
      <c r="B35" s="36"/>
      <c r="C35" s="32"/>
      <c r="D35" s="8" t="s">
        <v>181</v>
      </c>
      <c r="E35" s="379">
        <v>0</v>
      </c>
      <c r="F35" s="379">
        <v>0</v>
      </c>
      <c r="H35" s="37" t="s">
        <v>147</v>
      </c>
    </row>
    <row r="36" spans="2:8" s="16" customFormat="1" ht="15.75" customHeight="1">
      <c r="B36" s="36"/>
      <c r="C36" s="32"/>
      <c r="D36" s="8" t="s">
        <v>182</v>
      </c>
      <c r="E36" s="379">
        <v>0</v>
      </c>
      <c r="F36" s="379">
        <v>0</v>
      </c>
      <c r="H36" s="37" t="s">
        <v>147</v>
      </c>
    </row>
    <row r="37" spans="2:8" s="16" customFormat="1" ht="15.75" customHeight="1">
      <c r="B37" s="36"/>
      <c r="C37" s="32"/>
      <c r="D37" s="8" t="s">
        <v>183</v>
      </c>
      <c r="E37" s="379">
        <v>0</v>
      </c>
      <c r="F37" s="379">
        <v>0</v>
      </c>
      <c r="H37" s="37" t="s">
        <v>147</v>
      </c>
    </row>
    <row r="38" spans="2:8" s="16" customFormat="1" ht="15.75" customHeight="1">
      <c r="B38" s="36"/>
      <c r="C38" s="32"/>
      <c r="D38" s="8" t="s">
        <v>184</v>
      </c>
      <c r="E38" s="379">
        <v>0</v>
      </c>
      <c r="F38" s="379">
        <v>0</v>
      </c>
      <c r="H38" s="37" t="s">
        <v>147</v>
      </c>
    </row>
    <row r="39" spans="2:8" s="16" customFormat="1" ht="15.75" customHeight="1">
      <c r="B39" s="36"/>
      <c r="C39" s="32"/>
      <c r="D39" s="8" t="s">
        <v>165</v>
      </c>
      <c r="E39" s="379">
        <v>0</v>
      </c>
      <c r="F39" s="379">
        <v>0</v>
      </c>
      <c r="H39" s="37" t="s">
        <v>147</v>
      </c>
    </row>
    <row r="40" spans="2:8" s="16" customFormat="1" ht="15.75" customHeight="1">
      <c r="B40" s="36"/>
      <c r="C40" s="32"/>
      <c r="D40" s="8" t="s">
        <v>185</v>
      </c>
      <c r="E40" s="379">
        <v>0</v>
      </c>
      <c r="F40" s="379">
        <v>0</v>
      </c>
      <c r="H40" s="37" t="s">
        <v>147</v>
      </c>
    </row>
    <row r="41" spans="2:8" s="16" customFormat="1" ht="15.75" customHeight="1">
      <c r="B41" s="36"/>
      <c r="C41" s="32" t="s">
        <v>186</v>
      </c>
      <c r="D41" s="8"/>
      <c r="E41" s="376">
        <f>E31+E32+E33+E34+E35+E36+E37+E38+E39+E40</f>
        <v>0</v>
      </c>
      <c r="F41" s="376">
        <f>F31+F32+F33+F34+F35+F36+F37+F38+F39+F40</f>
        <v>0</v>
      </c>
      <c r="H41" s="38" t="s">
        <v>147</v>
      </c>
    </row>
    <row r="42" spans="2:8" s="16" customFormat="1" ht="15.75" customHeight="1">
      <c r="B42" s="36"/>
      <c r="C42" s="32"/>
      <c r="D42" s="8"/>
      <c r="E42" s="378"/>
      <c r="F42" s="378"/>
      <c r="H42" s="35"/>
    </row>
    <row r="43" spans="2:8" s="16" customFormat="1" ht="15.75" customHeight="1">
      <c r="B43" s="36"/>
      <c r="C43" s="32" t="s">
        <v>187</v>
      </c>
      <c r="D43" s="8"/>
      <c r="E43" s="376">
        <f>E20+E29+E41</f>
        <v>-4257162.5000000801</v>
      </c>
      <c r="F43" s="376">
        <f>F20+F29+F41</f>
        <v>14379253</v>
      </c>
      <c r="H43" s="38" t="s">
        <v>148</v>
      </c>
    </row>
    <row r="44" spans="2:8" s="16" customFormat="1" ht="15.75" customHeight="1">
      <c r="B44" s="36"/>
      <c r="C44" s="32" t="s">
        <v>227</v>
      </c>
      <c r="D44" s="8"/>
      <c r="E44" s="378">
        <f>'Ndihmese Fluksi'!I9</f>
        <v>18236990</v>
      </c>
      <c r="F44" s="378">
        <v>3857736</v>
      </c>
      <c r="H44" s="37" t="s">
        <v>148</v>
      </c>
    </row>
    <row r="45" spans="2:8" s="16" customFormat="1" ht="15.75" customHeight="1">
      <c r="B45" s="36"/>
      <c r="C45" s="32"/>
      <c r="D45" s="8" t="s">
        <v>188</v>
      </c>
      <c r="E45" s="378"/>
      <c r="F45" s="378"/>
      <c r="H45" s="37" t="s">
        <v>148</v>
      </c>
    </row>
    <row r="46" spans="2:8" s="16" customFormat="1" ht="15.75" customHeight="1">
      <c r="B46" s="36"/>
      <c r="C46" s="32" t="s">
        <v>228</v>
      </c>
      <c r="D46" s="8"/>
      <c r="E46" s="376">
        <f>SUM(E43:E45)</f>
        <v>13979827.49999992</v>
      </c>
      <c r="F46" s="376">
        <f>SUM(F43:F45)</f>
        <v>18236989</v>
      </c>
      <c r="H46" s="38" t="s">
        <v>148</v>
      </c>
    </row>
    <row r="47" spans="2:8">
      <c r="E47" s="18"/>
    </row>
    <row r="48" spans="2:8">
      <c r="F48" s="380"/>
    </row>
  </sheetData>
  <mergeCells count="2">
    <mergeCell ref="B2:F2"/>
    <mergeCell ref="B3:F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L33"/>
  <sheetViews>
    <sheetView topLeftCell="A7" zoomScale="110" zoomScaleNormal="110" workbookViewId="0">
      <selection activeCell="C36" sqref="C36"/>
    </sheetView>
  </sheetViews>
  <sheetFormatPr defaultRowHeight="12"/>
  <cols>
    <col min="1" max="1" width="3.28515625" style="84" customWidth="1"/>
    <col min="2" max="2" width="34.42578125" style="84" customWidth="1"/>
    <col min="3" max="3" width="17.85546875" style="84" customWidth="1"/>
    <col min="4" max="4" width="12.85546875" style="316" customWidth="1"/>
    <col min="5" max="5" width="11.7109375" style="316" customWidth="1"/>
    <col min="6" max="7" width="11.28515625" style="316" customWidth="1"/>
    <col min="8" max="9" width="11.42578125" style="316" customWidth="1"/>
    <col min="10" max="10" width="11.42578125" style="316" bestFit="1" customWidth="1"/>
    <col min="11" max="11" width="11.42578125" style="84" customWidth="1"/>
    <col min="12" max="12" width="11.42578125" style="316" bestFit="1" customWidth="1"/>
    <col min="13" max="16384" width="9.140625" style="84"/>
  </cols>
  <sheetData>
    <row r="2" spans="1:12" ht="15">
      <c r="B2" s="1" t="s">
        <v>229</v>
      </c>
    </row>
    <row r="3" spans="1:12" ht="15">
      <c r="C3" s="105" t="s">
        <v>698</v>
      </c>
      <c r="D3" s="400"/>
    </row>
    <row r="4" spans="1:12" ht="6.75" customHeight="1"/>
    <row r="5" spans="1:12" ht="13.5" customHeight="1">
      <c r="A5" s="516" t="s">
        <v>2</v>
      </c>
      <c r="B5" s="516" t="s">
        <v>230</v>
      </c>
      <c r="C5" s="106"/>
      <c r="D5" s="320"/>
      <c r="E5" s="320"/>
      <c r="F5" s="320"/>
      <c r="G5" s="320"/>
      <c r="H5" s="319" t="s">
        <v>231</v>
      </c>
      <c r="I5" s="319" t="s">
        <v>231</v>
      </c>
      <c r="J5" s="320" t="s">
        <v>232</v>
      </c>
      <c r="K5" s="316"/>
      <c r="L5" s="84"/>
    </row>
    <row r="6" spans="1:12" ht="13.5" customHeight="1">
      <c r="A6" s="517"/>
      <c r="B6" s="517"/>
      <c r="C6" s="107"/>
      <c r="D6" s="322"/>
      <c r="E6" s="322"/>
      <c r="F6" s="322"/>
      <c r="G6" s="322"/>
      <c r="H6" s="321" t="s">
        <v>681</v>
      </c>
      <c r="I6" s="321" t="s">
        <v>221</v>
      </c>
      <c r="J6" s="322" t="s">
        <v>233</v>
      </c>
      <c r="K6" s="316"/>
      <c r="L6" s="84"/>
    </row>
    <row r="7" spans="1:12">
      <c r="A7" s="108">
        <v>1</v>
      </c>
      <c r="B7" s="109" t="s">
        <v>9</v>
      </c>
      <c r="C7" s="109"/>
      <c r="D7" s="401"/>
      <c r="E7" s="402"/>
      <c r="F7" s="402"/>
      <c r="G7" s="402"/>
      <c r="H7" s="313">
        <f>3938580+9921013</f>
        <v>13859593</v>
      </c>
      <c r="I7" s="313">
        <f>18236990-I8</f>
        <v>16897429</v>
      </c>
      <c r="J7" s="313">
        <f>H7-I7</f>
        <v>-3037836</v>
      </c>
      <c r="K7" s="316"/>
      <c r="L7" s="84"/>
    </row>
    <row r="8" spans="1:12">
      <c r="A8" s="108">
        <v>2</v>
      </c>
      <c r="B8" s="109" t="s">
        <v>10</v>
      </c>
      <c r="C8" s="109"/>
      <c r="D8" s="401"/>
      <c r="E8" s="402"/>
      <c r="F8" s="402"/>
      <c r="G8" s="402"/>
      <c r="H8" s="313">
        <v>120234</v>
      </c>
      <c r="I8" s="313">
        <v>1339561</v>
      </c>
      <c r="J8" s="313">
        <f>H8-I8</f>
        <v>-1219327</v>
      </c>
      <c r="K8" s="316"/>
      <c r="L8" s="84"/>
    </row>
    <row r="9" spans="1:12" s="112" customFormat="1" ht="27" customHeight="1">
      <c r="A9" s="110"/>
      <c r="B9" s="111" t="s">
        <v>234</v>
      </c>
      <c r="C9" s="111"/>
      <c r="D9" s="403"/>
      <c r="E9" s="404"/>
      <c r="F9" s="404"/>
      <c r="G9" s="404"/>
      <c r="H9" s="323">
        <f>H7+H8</f>
        <v>13979827</v>
      </c>
      <c r="I9" s="323">
        <f>SUM(I7:I8)</f>
        <v>18236990</v>
      </c>
      <c r="J9" s="323">
        <f>SUM(J7:J8)</f>
        <v>-4257163</v>
      </c>
      <c r="K9" s="317"/>
    </row>
    <row r="10" spans="1:12">
      <c r="E10" s="324"/>
      <c r="F10" s="324"/>
      <c r="G10" s="324"/>
      <c r="H10" s="324"/>
      <c r="I10" s="324"/>
      <c r="J10" s="324"/>
      <c r="K10" s="324"/>
    </row>
    <row r="11" spans="1:12" s="112" customFormat="1" ht="13.5" customHeight="1">
      <c r="A11" s="516" t="s">
        <v>2</v>
      </c>
      <c r="B11" s="516" t="s">
        <v>230</v>
      </c>
      <c r="C11" s="516" t="s">
        <v>235</v>
      </c>
      <c r="D11" s="385" t="s">
        <v>231</v>
      </c>
      <c r="E11" s="385" t="s">
        <v>231</v>
      </c>
      <c r="F11" s="514" t="s">
        <v>236</v>
      </c>
      <c r="G11" s="514" t="s">
        <v>236</v>
      </c>
      <c r="H11" s="514" t="s">
        <v>237</v>
      </c>
      <c r="I11" s="514" t="s">
        <v>238</v>
      </c>
      <c r="J11" s="385" t="s">
        <v>232</v>
      </c>
      <c r="K11" s="317"/>
    </row>
    <row r="12" spans="1:12" s="112" customFormat="1" ht="13.5" customHeight="1">
      <c r="A12" s="517"/>
      <c r="B12" s="517"/>
      <c r="C12" s="517"/>
      <c r="D12" s="321" t="s">
        <v>681</v>
      </c>
      <c r="E12" s="321" t="s">
        <v>221</v>
      </c>
      <c r="F12" s="515"/>
      <c r="G12" s="515"/>
      <c r="H12" s="515"/>
      <c r="I12" s="515"/>
      <c r="J12" s="386" t="s">
        <v>233</v>
      </c>
      <c r="K12" s="317"/>
    </row>
    <row r="13" spans="1:12" s="112" customFormat="1" ht="13.5" customHeight="1">
      <c r="A13" s="108">
        <v>1</v>
      </c>
      <c r="B13" s="116" t="s">
        <v>40</v>
      </c>
      <c r="C13" s="113" t="s">
        <v>239</v>
      </c>
      <c r="D13" s="405">
        <f>Aktivet!G9</f>
        <v>0</v>
      </c>
      <c r="E13" s="405">
        <f>Aktivet!H9</f>
        <v>0</v>
      </c>
      <c r="F13" s="313">
        <f>D13-E13</f>
        <v>0</v>
      </c>
      <c r="G13" s="313">
        <f>E13-D13</f>
        <v>0</v>
      </c>
      <c r="H13" s="312"/>
      <c r="I13" s="312"/>
      <c r="J13" s="313">
        <f t="shared" ref="J13:J28" si="0">H13-I13</f>
        <v>0</v>
      </c>
      <c r="K13" s="317"/>
    </row>
    <row r="14" spans="1:12" s="112" customFormat="1" ht="13.5" customHeight="1">
      <c r="A14" s="108">
        <v>2</v>
      </c>
      <c r="B14" s="116" t="s">
        <v>44</v>
      </c>
      <c r="C14" s="113" t="s">
        <v>239</v>
      </c>
      <c r="D14" s="405">
        <f>Aktivet!G13</f>
        <v>184426856.80000001</v>
      </c>
      <c r="E14" s="405">
        <f>Aktivet!H13</f>
        <v>141651892.40000001</v>
      </c>
      <c r="F14" s="313">
        <f>D14-E14</f>
        <v>42774964.400000006</v>
      </c>
      <c r="G14" s="313">
        <f>E14-D14</f>
        <v>-42774964.400000006</v>
      </c>
      <c r="H14" s="312"/>
      <c r="I14" s="311">
        <f>F14</f>
        <v>42774964.400000006</v>
      </c>
      <c r="J14" s="313">
        <f t="shared" si="0"/>
        <v>-42774964.400000006</v>
      </c>
      <c r="K14" s="317"/>
    </row>
    <row r="15" spans="1:12" s="112" customFormat="1" ht="13.5" customHeight="1">
      <c r="A15" s="108">
        <v>3</v>
      </c>
      <c r="B15" s="116" t="s">
        <v>50</v>
      </c>
      <c r="C15" s="113" t="s">
        <v>239</v>
      </c>
      <c r="D15" s="399">
        <f>Aktivet!G19</f>
        <v>379632559</v>
      </c>
      <c r="E15" s="399">
        <f>Aktivet!H19</f>
        <v>410951734.09999996</v>
      </c>
      <c r="F15" s="313">
        <f t="shared" ref="F15:F29" si="1">D15-E15</f>
        <v>-31319175.099999964</v>
      </c>
      <c r="G15" s="313">
        <f t="shared" ref="G15:G29" si="2">E15-D15</f>
        <v>31319175.099999964</v>
      </c>
      <c r="H15" s="313">
        <f>G15</f>
        <v>31319175.099999964</v>
      </c>
      <c r="I15" s="313"/>
      <c r="J15" s="313">
        <f t="shared" si="0"/>
        <v>31319175.099999964</v>
      </c>
      <c r="K15" s="317"/>
    </row>
    <row r="16" spans="1:12" s="112" customFormat="1" ht="13.5" customHeight="1">
      <c r="A16" s="108">
        <v>4</v>
      </c>
      <c r="B16" s="109" t="s">
        <v>58</v>
      </c>
      <c r="C16" s="113" t="s">
        <v>239</v>
      </c>
      <c r="D16" s="399">
        <f>Aktivet!G27</f>
        <v>12969223</v>
      </c>
      <c r="E16" s="399">
        <f>Aktivet!H27</f>
        <v>11896039.300000001</v>
      </c>
      <c r="F16" s="313">
        <f>D16-E16</f>
        <v>1073183.6999999993</v>
      </c>
      <c r="G16" s="313">
        <f t="shared" si="2"/>
        <v>-1073183.6999999993</v>
      </c>
      <c r="H16" s="313"/>
      <c r="I16" s="313">
        <f>F16</f>
        <v>1073183.6999999993</v>
      </c>
      <c r="J16" s="313">
        <f t="shared" si="0"/>
        <v>-1073183.6999999993</v>
      </c>
      <c r="K16" s="318"/>
    </row>
    <row r="17" spans="1:12" s="112" customFormat="1" ht="13.5" customHeight="1">
      <c r="A17" s="108">
        <v>5</v>
      </c>
      <c r="B17" s="116" t="s">
        <v>59</v>
      </c>
      <c r="C17" s="113" t="s">
        <v>239</v>
      </c>
      <c r="D17" s="399">
        <f>Aktivet!G28</f>
        <v>0</v>
      </c>
      <c r="E17" s="399">
        <f>Aktivet!H28</f>
        <v>0</v>
      </c>
      <c r="F17" s="313">
        <f t="shared" si="1"/>
        <v>0</v>
      </c>
      <c r="G17" s="313">
        <f t="shared" si="2"/>
        <v>0</v>
      </c>
      <c r="H17" s="313"/>
      <c r="I17" s="313"/>
      <c r="J17" s="313">
        <f t="shared" si="0"/>
        <v>0</v>
      </c>
      <c r="K17" s="317"/>
    </row>
    <row r="18" spans="1:12" s="112" customFormat="1" ht="13.5" customHeight="1">
      <c r="A18" s="108">
        <v>6</v>
      </c>
      <c r="B18" s="116" t="s">
        <v>62</v>
      </c>
      <c r="C18" s="113" t="s">
        <v>239</v>
      </c>
      <c r="D18" s="399">
        <f>Aktivet!G31</f>
        <v>0</v>
      </c>
      <c r="E18" s="399">
        <f>Aktivet!H31</f>
        <v>0</v>
      </c>
      <c r="F18" s="313">
        <f t="shared" si="1"/>
        <v>0</v>
      </c>
      <c r="G18" s="313">
        <f t="shared" si="2"/>
        <v>0</v>
      </c>
      <c r="H18" s="313"/>
      <c r="I18" s="313"/>
      <c r="J18" s="313">
        <f t="shared" si="0"/>
        <v>0</v>
      </c>
      <c r="K18" s="317"/>
    </row>
    <row r="19" spans="1:12" s="112" customFormat="1" ht="13.5" customHeight="1">
      <c r="A19" s="108">
        <v>7</v>
      </c>
      <c r="B19" s="116" t="s">
        <v>244</v>
      </c>
      <c r="C19" s="113" t="s">
        <v>239</v>
      </c>
      <c r="D19" s="399">
        <v>25608081</v>
      </c>
      <c r="E19" s="399">
        <v>25608081</v>
      </c>
      <c r="F19" s="313">
        <f t="shared" si="1"/>
        <v>0</v>
      </c>
      <c r="G19" s="313">
        <f t="shared" si="2"/>
        <v>0</v>
      </c>
      <c r="H19" s="313"/>
      <c r="I19" s="313"/>
      <c r="J19" s="313">
        <f t="shared" si="0"/>
        <v>0</v>
      </c>
      <c r="K19" s="317"/>
    </row>
    <row r="20" spans="1:12" s="112" customFormat="1" ht="13.5" customHeight="1">
      <c r="A20" s="108">
        <v>8</v>
      </c>
      <c r="B20" s="116" t="s">
        <v>240</v>
      </c>
      <c r="C20" s="113" t="s">
        <v>241</v>
      </c>
      <c r="D20" s="399">
        <f>PASH!G19+-807128</f>
        <v>-1452829</v>
      </c>
      <c r="E20" s="399">
        <v>-807128</v>
      </c>
      <c r="F20" s="313">
        <f t="shared" si="1"/>
        <v>-645701</v>
      </c>
      <c r="G20" s="313">
        <f t="shared" si="2"/>
        <v>645701</v>
      </c>
      <c r="H20" s="313"/>
      <c r="I20" s="313">
        <f>F20</f>
        <v>-645701</v>
      </c>
      <c r="J20" s="313">
        <f t="shared" si="0"/>
        <v>645701</v>
      </c>
      <c r="K20" s="318"/>
    </row>
    <row r="21" spans="1:12" s="112" customFormat="1" ht="13.5" customHeight="1">
      <c r="A21" s="108">
        <v>9</v>
      </c>
      <c r="B21" s="116" t="s">
        <v>74</v>
      </c>
      <c r="C21" s="113" t="s">
        <v>239</v>
      </c>
      <c r="D21" s="399">
        <f>Aktivet!G43</f>
        <v>0</v>
      </c>
      <c r="E21" s="399">
        <f>Aktivet!H43</f>
        <v>0</v>
      </c>
      <c r="F21" s="313">
        <f t="shared" si="1"/>
        <v>0</v>
      </c>
      <c r="G21" s="313">
        <f t="shared" si="2"/>
        <v>0</v>
      </c>
      <c r="H21" s="313"/>
      <c r="I21" s="313"/>
      <c r="J21" s="313">
        <f t="shared" si="0"/>
        <v>0</v>
      </c>
      <c r="K21" s="318"/>
    </row>
    <row r="22" spans="1:12" s="112" customFormat="1" ht="13.5" customHeight="1">
      <c r="A22" s="108">
        <v>10</v>
      </c>
      <c r="B22" s="116" t="s">
        <v>75</v>
      </c>
      <c r="C22" s="113" t="s">
        <v>241</v>
      </c>
      <c r="D22" s="399">
        <f>Aktivet!G44</f>
        <v>0</v>
      </c>
      <c r="E22" s="399">
        <f>Aktivet!H44</f>
        <v>0</v>
      </c>
      <c r="F22" s="313">
        <f t="shared" si="1"/>
        <v>0</v>
      </c>
      <c r="G22" s="313">
        <f t="shared" si="2"/>
        <v>0</v>
      </c>
      <c r="H22" s="313"/>
      <c r="I22" s="313"/>
      <c r="J22" s="313">
        <f t="shared" si="0"/>
        <v>0</v>
      </c>
      <c r="K22" s="318"/>
      <c r="L22" s="308"/>
    </row>
    <row r="23" spans="1:12" s="112" customFormat="1" ht="13.5" customHeight="1">
      <c r="A23" s="108">
        <v>11</v>
      </c>
      <c r="B23" s="116" t="s">
        <v>60</v>
      </c>
      <c r="C23" s="113" t="s">
        <v>239</v>
      </c>
      <c r="D23" s="399">
        <f>Aktivet!G48</f>
        <v>0</v>
      </c>
      <c r="E23" s="399">
        <f>Aktivet!H48</f>
        <v>0</v>
      </c>
      <c r="F23" s="313">
        <f t="shared" si="1"/>
        <v>0</v>
      </c>
      <c r="G23" s="313">
        <f t="shared" si="2"/>
        <v>0</v>
      </c>
      <c r="H23" s="313"/>
      <c r="I23" s="313"/>
      <c r="J23" s="313">
        <f t="shared" si="0"/>
        <v>0</v>
      </c>
      <c r="K23" s="317"/>
    </row>
    <row r="24" spans="1:12" s="112" customFormat="1" ht="13.5" customHeight="1">
      <c r="A24" s="108">
        <v>12</v>
      </c>
      <c r="B24" s="116" t="s">
        <v>61</v>
      </c>
      <c r="C24" s="113" t="s">
        <v>239</v>
      </c>
      <c r="D24" s="399">
        <f>Aktivet!G49</f>
        <v>0</v>
      </c>
      <c r="E24" s="399">
        <f>Aktivet!H49</f>
        <v>0</v>
      </c>
      <c r="F24" s="313">
        <f t="shared" si="1"/>
        <v>0</v>
      </c>
      <c r="G24" s="313">
        <f t="shared" si="2"/>
        <v>0</v>
      </c>
      <c r="H24" s="313"/>
      <c r="I24" s="313"/>
      <c r="J24" s="313">
        <f t="shared" si="0"/>
        <v>0</v>
      </c>
      <c r="K24" s="318"/>
    </row>
    <row r="25" spans="1:12" s="112" customFormat="1" ht="13.5" customHeight="1">
      <c r="A25" s="108"/>
      <c r="B25" s="116"/>
      <c r="C25" s="113"/>
      <c r="D25" s="406"/>
      <c r="E25" s="399"/>
      <c r="F25" s="313">
        <f t="shared" si="1"/>
        <v>0</v>
      </c>
      <c r="G25" s="313">
        <f t="shared" si="2"/>
        <v>0</v>
      </c>
      <c r="H25" s="313"/>
      <c r="I25" s="313"/>
      <c r="J25" s="313">
        <f t="shared" si="0"/>
        <v>0</v>
      </c>
      <c r="K25" s="318"/>
    </row>
    <row r="26" spans="1:12" s="112" customFormat="1" ht="13.5" customHeight="1">
      <c r="A26" s="108">
        <v>1</v>
      </c>
      <c r="B26" s="116" t="s">
        <v>84</v>
      </c>
      <c r="C26" s="113" t="s">
        <v>241</v>
      </c>
      <c r="D26" s="399">
        <f>Pasivet!G20</f>
        <v>11100561</v>
      </c>
      <c r="E26" s="399">
        <f>Pasivet!H20</f>
        <v>13715541.6</v>
      </c>
      <c r="F26" s="313">
        <f t="shared" si="1"/>
        <v>-2614980.5999999996</v>
      </c>
      <c r="G26" s="313">
        <f t="shared" si="2"/>
        <v>2614980.5999999996</v>
      </c>
      <c r="H26" s="313"/>
      <c r="I26" s="313">
        <f>G26</f>
        <v>2614980.5999999996</v>
      </c>
      <c r="J26" s="313">
        <f t="shared" si="0"/>
        <v>-2614980.5999999996</v>
      </c>
      <c r="K26" s="317"/>
    </row>
    <row r="27" spans="1:12" s="112" customFormat="1" ht="13.5" customHeight="1">
      <c r="A27" s="108">
        <v>2</v>
      </c>
      <c r="B27" s="116" t="s">
        <v>99</v>
      </c>
      <c r="C27" s="113" t="s">
        <v>241</v>
      </c>
      <c r="D27" s="399">
        <f>Pasivet!G36</f>
        <v>501763730</v>
      </c>
      <c r="E27" s="399">
        <f>Pasivet!H36</f>
        <v>500317390.90000004</v>
      </c>
      <c r="F27" s="313">
        <f t="shared" si="1"/>
        <v>1446339.0999999642</v>
      </c>
      <c r="G27" s="313">
        <f t="shared" si="2"/>
        <v>-1446339.0999999642</v>
      </c>
      <c r="H27" s="325">
        <f>F27</f>
        <v>1446339.0999999642</v>
      </c>
      <c r="I27" s="325"/>
      <c r="J27" s="313">
        <f t="shared" si="0"/>
        <v>1446339.0999999642</v>
      </c>
      <c r="K27" s="318"/>
    </row>
    <row r="28" spans="1:12" s="112" customFormat="1" ht="13.5" customHeight="1">
      <c r="A28" s="108">
        <v>3</v>
      </c>
      <c r="B28" s="116" t="s">
        <v>242</v>
      </c>
      <c r="C28" s="113" t="s">
        <v>241</v>
      </c>
      <c r="D28" s="399">
        <f>Pasivet!G48</f>
        <v>102299426</v>
      </c>
      <c r="E28" s="399">
        <v>93504675</v>
      </c>
      <c r="F28" s="313">
        <f t="shared" si="1"/>
        <v>8794751</v>
      </c>
      <c r="G28" s="313">
        <f t="shared" si="2"/>
        <v>-8794751</v>
      </c>
      <c r="H28" s="325">
        <f>F28</f>
        <v>8794751</v>
      </c>
      <c r="I28" s="325"/>
      <c r="J28" s="313">
        <f t="shared" si="0"/>
        <v>8794751</v>
      </c>
      <c r="K28" s="318"/>
    </row>
    <row r="29" spans="1:12" s="112" customFormat="1" ht="27" customHeight="1">
      <c r="A29" s="110"/>
      <c r="B29" s="111" t="s">
        <v>243</v>
      </c>
      <c r="C29" s="110"/>
      <c r="D29" s="326">
        <f>SUM(D13:D28)</f>
        <v>1216347607.8</v>
      </c>
      <c r="E29" s="326">
        <f>SUM(E13:E28)</f>
        <v>1196838226.3</v>
      </c>
      <c r="F29" s="313">
        <f t="shared" si="1"/>
        <v>19509381.5</v>
      </c>
      <c r="G29" s="313">
        <f t="shared" si="2"/>
        <v>-19509381.5</v>
      </c>
      <c r="H29" s="326">
        <f>SUM(H13:H28)</f>
        <v>41560265.199999928</v>
      </c>
      <c r="I29" s="326">
        <f t="shared" ref="I29" si="3">SUM(I13:I28)</f>
        <v>45817427.70000001</v>
      </c>
      <c r="J29" s="326">
        <f>SUM(J13:J28)</f>
        <v>-4257162.5000000764</v>
      </c>
      <c r="K29" s="318"/>
    </row>
    <row r="30" spans="1:12">
      <c r="E30" s="407"/>
      <c r="F30" s="407"/>
      <c r="H30" s="407"/>
      <c r="I30" s="407"/>
      <c r="J30" s="407"/>
      <c r="K30" s="114"/>
    </row>
    <row r="31" spans="1:12" ht="26.25" customHeight="1">
      <c r="B31" s="513" t="s">
        <v>700</v>
      </c>
      <c r="C31" s="513"/>
      <c r="D31" s="513"/>
      <c r="E31" s="513"/>
      <c r="F31" s="513"/>
      <c r="G31" s="513"/>
      <c r="H31" s="513"/>
      <c r="I31" s="513"/>
      <c r="J31" s="513"/>
      <c r="K31" s="114"/>
    </row>
    <row r="32" spans="1:12">
      <c r="F32" s="407"/>
      <c r="H32" s="407"/>
      <c r="I32" s="407"/>
    </row>
    <row r="33" spans="8:9">
      <c r="H33" s="407"/>
      <c r="I33" s="407"/>
    </row>
  </sheetData>
  <mergeCells count="10">
    <mergeCell ref="B31:J31"/>
    <mergeCell ref="H11:H12"/>
    <mergeCell ref="I11:I12"/>
    <mergeCell ref="A11:A12"/>
    <mergeCell ref="A5:A6"/>
    <mergeCell ref="B5:B6"/>
    <mergeCell ref="B11:B12"/>
    <mergeCell ref="C11:C12"/>
    <mergeCell ref="F11:F12"/>
    <mergeCell ref="G11:G12"/>
  </mergeCells>
  <printOptions horizontalCentered="1"/>
  <pageMargins left="0.2" right="0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N38"/>
  <sheetViews>
    <sheetView topLeftCell="A16" workbookViewId="0">
      <selection activeCell="K32" sqref="K32"/>
    </sheetView>
  </sheetViews>
  <sheetFormatPr defaultRowHeight="15.75"/>
  <cols>
    <col min="1" max="1" width="2.85546875" style="22" customWidth="1"/>
    <col min="2" max="2" width="4" style="22" customWidth="1"/>
    <col min="3" max="3" width="41.85546875" style="23" customWidth="1"/>
    <col min="4" max="4" width="11.42578125" style="23" customWidth="1"/>
    <col min="5" max="5" width="6.5703125" style="23" customWidth="1"/>
    <col min="6" max="6" width="5.7109375" style="23" customWidth="1"/>
    <col min="7" max="7" width="12.5703125" style="23" customWidth="1"/>
    <col min="8" max="10" width="5.7109375" style="23" customWidth="1"/>
    <col min="11" max="11" width="13.28515625" style="23" customWidth="1"/>
    <col min="12" max="13" width="5.7109375" style="23" customWidth="1"/>
    <col min="14" max="14" width="12.42578125" style="23" customWidth="1"/>
    <col min="15" max="15" width="2.42578125" style="22" customWidth="1"/>
    <col min="16" max="16384" width="9.140625" style="22"/>
  </cols>
  <sheetData>
    <row r="1" spans="2:14" ht="18.75">
      <c r="C1" s="518" t="s">
        <v>215</v>
      </c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</row>
    <row r="2" spans="2:14" ht="9.75" customHeight="1"/>
    <row r="3" spans="2:14" ht="154.5" customHeight="1">
      <c r="B3" s="24"/>
      <c r="C3" s="25"/>
      <c r="D3" s="26" t="s">
        <v>214</v>
      </c>
      <c r="E3" s="27" t="s">
        <v>113</v>
      </c>
      <c r="F3" s="27" t="s">
        <v>213</v>
      </c>
      <c r="G3" s="27" t="s">
        <v>212</v>
      </c>
      <c r="H3" s="27" t="s">
        <v>211</v>
      </c>
      <c r="I3" s="27" t="s">
        <v>115</v>
      </c>
      <c r="J3" s="27" t="s">
        <v>210</v>
      </c>
      <c r="K3" s="27" t="s">
        <v>190</v>
      </c>
      <c r="L3" s="27" t="s">
        <v>29</v>
      </c>
      <c r="M3" s="27" t="s">
        <v>209</v>
      </c>
      <c r="N3" s="27" t="s">
        <v>29</v>
      </c>
    </row>
    <row r="4" spans="2:14" ht="32.25" customHeight="1">
      <c r="B4" s="28" t="s">
        <v>105</v>
      </c>
      <c r="C4" s="29" t="s">
        <v>224</v>
      </c>
      <c r="D4" s="117"/>
      <c r="E4" s="117"/>
      <c r="F4" s="117"/>
      <c r="G4" s="117">
        <v>16106286</v>
      </c>
      <c r="H4" s="117"/>
      <c r="I4" s="117"/>
      <c r="J4" s="117"/>
      <c r="K4" s="117">
        <v>31528619</v>
      </c>
      <c r="L4" s="117"/>
      <c r="M4" s="117"/>
      <c r="N4" s="117">
        <f>SUM(D4:M4)</f>
        <v>47634905</v>
      </c>
    </row>
    <row r="5" spans="2:14">
      <c r="B5" s="24"/>
      <c r="C5" s="30" t="s">
        <v>208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7">
        <f t="shared" ref="N5:N27" si="0">SUM(D5:M5)</f>
        <v>0</v>
      </c>
    </row>
    <row r="6" spans="2:14" ht="31.5">
      <c r="B6" s="28" t="s">
        <v>105</v>
      </c>
      <c r="C6" s="29" t="s">
        <v>225</v>
      </c>
      <c r="D6" s="327">
        <v>9800000</v>
      </c>
      <c r="E6" s="117">
        <f t="shared" ref="E6:M6" si="1">SUM(E4:E5)</f>
        <v>0</v>
      </c>
      <c r="F6" s="117">
        <f t="shared" si="1"/>
        <v>0</v>
      </c>
      <c r="G6" s="117">
        <f>G4+K4</f>
        <v>47634905</v>
      </c>
      <c r="H6" s="117">
        <f t="shared" si="1"/>
        <v>0</v>
      </c>
      <c r="I6" s="117">
        <f t="shared" si="1"/>
        <v>0</v>
      </c>
      <c r="J6" s="117">
        <f t="shared" si="1"/>
        <v>0</v>
      </c>
      <c r="K6" s="117">
        <v>0</v>
      </c>
      <c r="L6" s="117">
        <f t="shared" si="1"/>
        <v>0</v>
      </c>
      <c r="M6" s="117">
        <f t="shared" si="1"/>
        <v>0</v>
      </c>
      <c r="N6" s="117">
        <f t="shared" si="0"/>
        <v>57434905</v>
      </c>
    </row>
    <row r="7" spans="2:14" ht="31.5">
      <c r="B7" s="24"/>
      <c r="C7" s="29" t="s">
        <v>204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7">
        <f t="shared" si="0"/>
        <v>0</v>
      </c>
    </row>
    <row r="8" spans="2:14">
      <c r="B8" s="24"/>
      <c r="C8" s="30" t="s">
        <v>206</v>
      </c>
      <c r="D8" s="118"/>
      <c r="E8" s="118"/>
      <c r="F8" s="118"/>
      <c r="G8" s="118"/>
      <c r="H8" s="118"/>
      <c r="I8" s="118"/>
      <c r="J8" s="118"/>
      <c r="K8" s="35">
        <v>18193676</v>
      </c>
      <c r="L8" s="118"/>
      <c r="M8" s="118"/>
      <c r="N8" s="117">
        <f t="shared" si="0"/>
        <v>18193676</v>
      </c>
    </row>
    <row r="9" spans="2:14">
      <c r="B9" s="24"/>
      <c r="C9" s="29" t="s">
        <v>205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7">
        <f t="shared" si="0"/>
        <v>0</v>
      </c>
    </row>
    <row r="10" spans="2:14" ht="31.5">
      <c r="B10" s="24"/>
      <c r="C10" s="29" t="s">
        <v>207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>
        <f t="shared" si="0"/>
        <v>0</v>
      </c>
    </row>
    <row r="11" spans="2:14" ht="31.5">
      <c r="B11" s="24"/>
      <c r="C11" s="29" t="s">
        <v>203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7">
        <f t="shared" si="0"/>
        <v>0</v>
      </c>
    </row>
    <row r="12" spans="2:14" ht="18.75" customHeight="1">
      <c r="B12" s="24"/>
      <c r="C12" s="30" t="s">
        <v>202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7">
        <f t="shared" si="0"/>
        <v>0</v>
      </c>
    </row>
    <row r="13" spans="2:14">
      <c r="B13" s="24"/>
      <c r="C13" s="30" t="s">
        <v>185</v>
      </c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7">
        <f t="shared" si="0"/>
        <v>0</v>
      </c>
    </row>
    <row r="14" spans="2:14" ht="31.5">
      <c r="B14" s="24"/>
      <c r="C14" s="29" t="s">
        <v>201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>
        <f t="shared" si="0"/>
        <v>0</v>
      </c>
    </row>
    <row r="15" spans="2:14">
      <c r="B15" s="24"/>
      <c r="C15" s="29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>
        <f t="shared" si="0"/>
        <v>0</v>
      </c>
    </row>
    <row r="16" spans="2:14" ht="31.5">
      <c r="B16" s="28" t="s">
        <v>105</v>
      </c>
      <c r="C16" s="29" t="s">
        <v>223</v>
      </c>
      <c r="D16" s="117">
        <f>SUM(D6:D15)</f>
        <v>9800000</v>
      </c>
      <c r="E16" s="117">
        <f t="shared" ref="E16:M16" si="2">SUM(E6:E15)</f>
        <v>0</v>
      </c>
      <c r="F16" s="117">
        <f t="shared" si="2"/>
        <v>0</v>
      </c>
      <c r="G16" s="117">
        <f>G6</f>
        <v>47634905</v>
      </c>
      <c r="H16" s="117">
        <f t="shared" si="2"/>
        <v>0</v>
      </c>
      <c r="I16" s="117">
        <f t="shared" si="2"/>
        <v>0</v>
      </c>
      <c r="J16" s="117">
        <f t="shared" si="2"/>
        <v>0</v>
      </c>
      <c r="K16" s="117">
        <f t="shared" si="2"/>
        <v>18193676</v>
      </c>
      <c r="L16" s="117">
        <f t="shared" si="2"/>
        <v>0</v>
      </c>
      <c r="M16" s="117">
        <f t="shared" si="2"/>
        <v>0</v>
      </c>
      <c r="N16" s="117">
        <f t="shared" si="0"/>
        <v>75628581</v>
      </c>
    </row>
    <row r="17" spans="2:14">
      <c r="B17" s="24"/>
      <c r="C17" s="30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7">
        <f t="shared" si="0"/>
        <v>0</v>
      </c>
    </row>
    <row r="18" spans="2:14" ht="31.5">
      <c r="B18" s="28" t="s">
        <v>105</v>
      </c>
      <c r="C18" s="29" t="s">
        <v>226</v>
      </c>
      <c r="D18" s="117">
        <f>SUM(D16:D17)</f>
        <v>9800000</v>
      </c>
      <c r="E18" s="117">
        <f t="shared" ref="E18:M18" si="3">SUM(E16:E17)</f>
        <v>0</v>
      </c>
      <c r="F18" s="117">
        <f t="shared" si="3"/>
        <v>0</v>
      </c>
      <c r="G18" s="117">
        <f>SUM(G16:G17)+K16</f>
        <v>65828581</v>
      </c>
      <c r="H18" s="117">
        <f t="shared" si="3"/>
        <v>0</v>
      </c>
      <c r="I18" s="117">
        <f t="shared" si="3"/>
        <v>0</v>
      </c>
      <c r="J18" s="117">
        <f t="shared" si="3"/>
        <v>0</v>
      </c>
      <c r="K18" s="117">
        <v>0</v>
      </c>
      <c r="L18" s="117">
        <f t="shared" si="3"/>
        <v>0</v>
      </c>
      <c r="M18" s="117">
        <f t="shared" si="3"/>
        <v>0</v>
      </c>
      <c r="N18" s="117">
        <f t="shared" si="0"/>
        <v>75628581</v>
      </c>
    </row>
    <row r="19" spans="2:14" ht="31.5">
      <c r="B19" s="24"/>
      <c r="C19" s="29" t="s">
        <v>207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7">
        <f t="shared" si="0"/>
        <v>0</v>
      </c>
    </row>
    <row r="20" spans="2:14">
      <c r="B20" s="24"/>
      <c r="C20" s="30" t="s">
        <v>206</v>
      </c>
      <c r="D20" s="118"/>
      <c r="E20" s="118"/>
      <c r="F20" s="118"/>
      <c r="G20" s="118"/>
      <c r="H20" s="118"/>
      <c r="I20" s="118"/>
      <c r="J20" s="118"/>
      <c r="K20" s="118">
        <f>PASH!H40</f>
        <v>17876094</v>
      </c>
      <c r="L20" s="118"/>
      <c r="M20" s="118"/>
      <c r="N20" s="117">
        <f t="shared" si="0"/>
        <v>17876094</v>
      </c>
    </row>
    <row r="21" spans="2:14">
      <c r="B21" s="24"/>
      <c r="C21" s="29" t="s">
        <v>205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7">
        <f t="shared" si="0"/>
        <v>0</v>
      </c>
    </row>
    <row r="22" spans="2:14" ht="31.5">
      <c r="B22" s="24"/>
      <c r="C22" s="29" t="s">
        <v>204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>
        <f t="shared" si="0"/>
        <v>0</v>
      </c>
    </row>
    <row r="23" spans="2:14" ht="31.5">
      <c r="B23" s="24"/>
      <c r="C23" s="29" t="s">
        <v>203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7">
        <f t="shared" si="0"/>
        <v>0</v>
      </c>
    </row>
    <row r="24" spans="2:14">
      <c r="B24" s="24"/>
      <c r="C24" s="30" t="s">
        <v>202</v>
      </c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7">
        <f t="shared" si="0"/>
        <v>0</v>
      </c>
    </row>
    <row r="25" spans="2:14">
      <c r="B25" s="24"/>
      <c r="C25" s="30" t="s">
        <v>185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7">
        <f t="shared" si="0"/>
        <v>0</v>
      </c>
    </row>
    <row r="26" spans="2:14" ht="31.5">
      <c r="B26" s="24"/>
      <c r="C26" s="29" t="s">
        <v>201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>
        <f t="shared" si="0"/>
        <v>0</v>
      </c>
    </row>
    <row r="27" spans="2:14" ht="18.75">
      <c r="B27" s="28" t="s">
        <v>105</v>
      </c>
      <c r="C27" s="29" t="s">
        <v>222</v>
      </c>
      <c r="D27" s="117">
        <f>SUM(D18:D26)</f>
        <v>9800000</v>
      </c>
      <c r="E27" s="117">
        <f t="shared" ref="E27:M27" si="4">SUM(E18:E26)</f>
        <v>0</v>
      </c>
      <c r="F27" s="117">
        <f t="shared" si="4"/>
        <v>0</v>
      </c>
      <c r="G27" s="117">
        <f t="shared" si="4"/>
        <v>65828581</v>
      </c>
      <c r="H27" s="117">
        <f t="shared" si="4"/>
        <v>0</v>
      </c>
      <c r="I27" s="117">
        <f t="shared" si="4"/>
        <v>0</v>
      </c>
      <c r="J27" s="117">
        <f t="shared" si="4"/>
        <v>0</v>
      </c>
      <c r="K27" s="117">
        <f t="shared" si="4"/>
        <v>17876094</v>
      </c>
      <c r="L27" s="117">
        <f t="shared" si="4"/>
        <v>0</v>
      </c>
      <c r="M27" s="117">
        <f t="shared" si="4"/>
        <v>0</v>
      </c>
      <c r="N27" s="117">
        <f t="shared" si="0"/>
        <v>93504675</v>
      </c>
    </row>
    <row r="28" spans="2:14">
      <c r="B28" s="24"/>
      <c r="C28" s="412"/>
      <c r="D28" s="412"/>
      <c r="E28" s="117"/>
      <c r="F28" s="412"/>
      <c r="G28" s="412"/>
      <c r="H28" s="412"/>
      <c r="I28" s="412"/>
      <c r="J28" s="412"/>
      <c r="K28" s="412"/>
      <c r="L28" s="412"/>
      <c r="M28" s="412"/>
      <c r="N28" s="412"/>
    </row>
    <row r="29" spans="2:14" ht="31.5">
      <c r="B29" s="410" t="s">
        <v>105</v>
      </c>
      <c r="C29" s="411" t="s">
        <v>683</v>
      </c>
      <c r="D29" s="409">
        <f>D27</f>
        <v>9800000</v>
      </c>
      <c r="E29" s="413">
        <f t="shared" ref="E29:M29" si="5">SUM(E27:E28)</f>
        <v>0</v>
      </c>
      <c r="F29" s="413">
        <f t="shared" si="5"/>
        <v>0</v>
      </c>
      <c r="G29" s="413">
        <f>SUM(G27:G28)+K27</f>
        <v>83704675</v>
      </c>
      <c r="H29" s="413">
        <f t="shared" si="5"/>
        <v>0</v>
      </c>
      <c r="I29" s="413">
        <f t="shared" si="5"/>
        <v>0</v>
      </c>
      <c r="J29" s="413">
        <f t="shared" si="5"/>
        <v>0</v>
      </c>
      <c r="K29" s="413">
        <v>0</v>
      </c>
      <c r="L29" s="413">
        <f t="shared" si="5"/>
        <v>0</v>
      </c>
      <c r="M29" s="413">
        <f t="shared" si="5"/>
        <v>0</v>
      </c>
      <c r="N29" s="413">
        <f t="shared" ref="N29" si="6">SUM(D29:M29)</f>
        <v>93504675</v>
      </c>
    </row>
    <row r="30" spans="2:14" ht="31.5">
      <c r="C30" s="29" t="s">
        <v>207</v>
      </c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</row>
    <row r="31" spans="2:14">
      <c r="C31" s="30" t="s">
        <v>206</v>
      </c>
      <c r="D31" s="412"/>
      <c r="E31" s="412"/>
      <c r="F31" s="412"/>
      <c r="G31" s="412"/>
      <c r="H31" s="412"/>
      <c r="I31" s="412"/>
      <c r="J31" s="412"/>
      <c r="K31" s="414">
        <f>PASH!G40</f>
        <v>8794751</v>
      </c>
      <c r="L31" s="412"/>
      <c r="M31" s="412"/>
      <c r="N31" s="412"/>
    </row>
    <row r="32" spans="2:14">
      <c r="C32" s="29" t="s">
        <v>205</v>
      </c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</row>
    <row r="33" spans="3:14" ht="31.5">
      <c r="C33" s="29" t="s">
        <v>204</v>
      </c>
      <c r="D33" s="412"/>
      <c r="E33" s="412"/>
      <c r="F33" s="412"/>
      <c r="G33" s="412"/>
      <c r="H33" s="412"/>
      <c r="I33" s="412"/>
      <c r="J33" s="412"/>
      <c r="K33" s="412"/>
      <c r="L33" s="412"/>
      <c r="M33" s="412"/>
      <c r="N33" s="412"/>
    </row>
    <row r="34" spans="3:14" ht="31.5">
      <c r="C34" s="29" t="s">
        <v>203</v>
      </c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</row>
    <row r="35" spans="3:14">
      <c r="C35" s="30" t="s">
        <v>202</v>
      </c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</row>
    <row r="36" spans="3:14">
      <c r="C36" s="30" t="s">
        <v>185</v>
      </c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</row>
    <row r="37" spans="3:14" ht="31.5">
      <c r="C37" s="29" t="s">
        <v>201</v>
      </c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</row>
    <row r="38" spans="3:14">
      <c r="C38" s="29" t="s">
        <v>684</v>
      </c>
      <c r="D38" s="117">
        <f>SUM(D29:D37)</f>
        <v>9800000</v>
      </c>
      <c r="E38" s="117">
        <f t="shared" ref="E38:M38" si="7">SUM(E29:E37)</f>
        <v>0</v>
      </c>
      <c r="F38" s="117">
        <f t="shared" si="7"/>
        <v>0</v>
      </c>
      <c r="G38" s="117">
        <f t="shared" si="7"/>
        <v>83704675</v>
      </c>
      <c r="H38" s="117">
        <f t="shared" si="7"/>
        <v>0</v>
      </c>
      <c r="I38" s="117">
        <f t="shared" si="7"/>
        <v>0</v>
      </c>
      <c r="J38" s="117">
        <f t="shared" si="7"/>
        <v>0</v>
      </c>
      <c r="K38" s="117">
        <f t="shared" si="7"/>
        <v>8794751</v>
      </c>
      <c r="L38" s="117">
        <f t="shared" si="7"/>
        <v>0</v>
      </c>
      <c r="M38" s="117">
        <f t="shared" si="7"/>
        <v>0</v>
      </c>
      <c r="N38" s="117">
        <f t="shared" ref="N38" si="8">SUM(D38:M38)</f>
        <v>102299426</v>
      </c>
    </row>
  </sheetData>
  <mergeCells count="1">
    <mergeCell ref="C1:N1"/>
  </mergeCells>
  <printOptions horizontalCentered="1"/>
  <pageMargins left="0" right="0" top="0.2" bottom="0.2" header="0.27" footer="0.24"/>
  <pageSetup scale="85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623"/>
  <sheetViews>
    <sheetView tabSelected="1" topLeftCell="B538" workbookViewId="0">
      <selection activeCell="T555" sqref="T555"/>
    </sheetView>
  </sheetViews>
  <sheetFormatPr defaultRowHeight="12.75"/>
  <cols>
    <col min="1" max="1" width="9.42578125" style="158" hidden="1" customWidth="1"/>
    <col min="2" max="2" width="2.42578125" style="158" customWidth="1"/>
    <col min="3" max="3" width="3.85546875" style="157" customWidth="1"/>
    <col min="4" max="4" width="2" style="158" customWidth="1"/>
    <col min="5" max="5" width="3.42578125" style="158" customWidth="1"/>
    <col min="6" max="6" width="13.7109375" style="158" customWidth="1"/>
    <col min="7" max="7" width="8.7109375" style="158" customWidth="1"/>
    <col min="8" max="8" width="9.85546875" style="158" customWidth="1"/>
    <col min="9" max="10" width="8.7109375" style="158" customWidth="1"/>
    <col min="11" max="11" width="10.28515625" style="158" customWidth="1"/>
    <col min="12" max="12" width="13.140625" style="161" customWidth="1"/>
    <col min="13" max="13" width="11.7109375" style="161" customWidth="1"/>
    <col min="14" max="14" width="1" style="190" customWidth="1"/>
    <col min="15" max="15" width="8.140625" style="190" customWidth="1"/>
    <col min="16" max="16" width="14" style="190" customWidth="1"/>
    <col min="17" max="17" width="12.140625" style="190" customWidth="1"/>
    <col min="18" max="18" width="12.5703125" style="190" customWidth="1"/>
    <col min="19" max="16384" width="9.140625" style="190"/>
  </cols>
  <sheetData>
    <row r="1" spans="1:14">
      <c r="A1" s="190"/>
      <c r="B1" s="190"/>
      <c r="C1" s="190"/>
      <c r="D1" s="190"/>
      <c r="E1" s="190"/>
      <c r="F1" s="129"/>
      <c r="G1" s="129"/>
      <c r="H1" s="129"/>
      <c r="I1" s="129"/>
      <c r="J1" s="129"/>
      <c r="K1" s="129"/>
      <c r="L1" s="130"/>
      <c r="M1" s="130"/>
      <c r="N1" s="191"/>
    </row>
    <row r="2" spans="1:14">
      <c r="A2" s="190"/>
      <c r="B2" s="192"/>
      <c r="C2" s="193"/>
      <c r="D2" s="193"/>
      <c r="E2" s="193"/>
      <c r="F2" s="131"/>
      <c r="G2" s="131"/>
      <c r="H2" s="131"/>
      <c r="I2" s="131"/>
      <c r="J2" s="131"/>
      <c r="K2" s="131"/>
      <c r="L2" s="132"/>
      <c r="M2" s="132"/>
      <c r="N2" s="194"/>
    </row>
    <row r="3" spans="1:14" ht="18">
      <c r="A3" s="195"/>
      <c r="B3" s="524" t="s">
        <v>12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6"/>
    </row>
    <row r="4" spans="1:14" ht="18">
      <c r="A4" s="195"/>
      <c r="B4" s="133"/>
      <c r="C4" s="134"/>
      <c r="D4" s="134"/>
      <c r="E4" s="134"/>
      <c r="F4" s="134"/>
      <c r="G4" s="134"/>
      <c r="H4" s="134"/>
      <c r="I4" s="134"/>
      <c r="J4" s="134"/>
      <c r="K4" s="134"/>
      <c r="L4" s="298"/>
      <c r="M4" s="134"/>
      <c r="N4" s="135"/>
    </row>
    <row r="5" spans="1:14">
      <c r="A5" s="136"/>
      <c r="B5" s="137"/>
      <c r="C5" s="138"/>
      <c r="D5" s="139" t="s">
        <v>27</v>
      </c>
      <c r="E5" s="140"/>
      <c r="F5" s="141"/>
      <c r="G5" s="141"/>
      <c r="H5" s="141"/>
      <c r="I5" s="141"/>
      <c r="J5" s="141"/>
      <c r="K5" s="141"/>
      <c r="L5" s="142"/>
      <c r="M5" s="143"/>
      <c r="N5" s="196"/>
    </row>
    <row r="6" spans="1:14" ht="5.25" customHeight="1">
      <c r="A6" s="136"/>
      <c r="B6" s="137"/>
      <c r="C6" s="144"/>
      <c r="D6" s="145"/>
      <c r="E6" s="146"/>
      <c r="F6" s="147"/>
      <c r="G6" s="147"/>
      <c r="H6" s="147"/>
      <c r="I6" s="147"/>
      <c r="J6" s="147"/>
      <c r="K6" s="147"/>
      <c r="L6" s="148"/>
      <c r="M6" s="149"/>
      <c r="N6" s="196"/>
    </row>
    <row r="7" spans="1:14">
      <c r="A7" s="136"/>
      <c r="B7" s="137"/>
      <c r="C7" s="150"/>
      <c r="D7" s="197" t="s">
        <v>217</v>
      </c>
      <c r="E7" s="146"/>
      <c r="F7" s="147"/>
      <c r="G7" s="147"/>
      <c r="H7" s="147"/>
      <c r="I7" s="147"/>
      <c r="J7" s="147"/>
      <c r="K7" s="147"/>
      <c r="L7" s="148"/>
      <c r="M7" s="149"/>
      <c r="N7" s="196"/>
    </row>
    <row r="8" spans="1:14">
      <c r="A8" s="136"/>
      <c r="B8" s="137"/>
      <c r="C8" s="150"/>
      <c r="D8" s="197" t="s">
        <v>32</v>
      </c>
      <c r="E8" s="146"/>
      <c r="F8" s="147"/>
      <c r="G8" s="147"/>
      <c r="H8" s="147"/>
      <c r="I8" s="147"/>
      <c r="J8" s="147"/>
      <c r="K8" s="147"/>
      <c r="L8" s="148"/>
      <c r="M8" s="149"/>
      <c r="N8" s="196"/>
    </row>
    <row r="9" spans="1:14">
      <c r="A9" s="136"/>
      <c r="B9" s="137"/>
      <c r="C9" s="198" t="s">
        <v>218</v>
      </c>
      <c r="D9" s="151"/>
      <c r="E9" s="146"/>
      <c r="F9" s="147"/>
      <c r="G9" s="147"/>
      <c r="H9" s="147"/>
      <c r="I9" s="147"/>
      <c r="J9" s="147"/>
      <c r="K9" s="147"/>
      <c r="L9" s="148"/>
      <c r="M9" s="149"/>
      <c r="N9" s="196"/>
    </row>
    <row r="10" spans="1:14">
      <c r="A10" s="136"/>
      <c r="B10" s="137"/>
      <c r="C10" s="150"/>
      <c r="D10" s="146" t="s">
        <v>33</v>
      </c>
      <c r="E10" s="146"/>
      <c r="F10" s="147"/>
      <c r="G10" s="147"/>
      <c r="H10" s="147"/>
      <c r="I10" s="147"/>
      <c r="J10" s="147"/>
      <c r="K10" s="147"/>
      <c r="L10" s="148"/>
      <c r="M10" s="149"/>
      <c r="N10" s="196"/>
    </row>
    <row r="11" spans="1:14">
      <c r="A11" s="136"/>
      <c r="B11" s="137"/>
      <c r="C11" s="150"/>
      <c r="D11" s="146" t="s">
        <v>34</v>
      </c>
      <c r="E11" s="146"/>
      <c r="F11" s="147"/>
      <c r="G11" s="147"/>
      <c r="H11" s="147"/>
      <c r="I11" s="147"/>
      <c r="J11" s="147"/>
      <c r="K11" s="147"/>
      <c r="L11" s="148"/>
      <c r="M11" s="149"/>
      <c r="N11" s="196"/>
    </row>
    <row r="12" spans="1:14">
      <c r="A12" s="136"/>
      <c r="B12" s="137"/>
      <c r="C12" s="152"/>
      <c r="D12" s="153" t="s">
        <v>35</v>
      </c>
      <c r="E12" s="153"/>
      <c r="F12" s="154"/>
      <c r="G12" s="154"/>
      <c r="H12" s="154"/>
      <c r="I12" s="154"/>
      <c r="J12" s="154"/>
      <c r="K12" s="154"/>
      <c r="L12" s="155"/>
      <c r="M12" s="156"/>
      <c r="N12" s="196"/>
    </row>
    <row r="13" spans="1:14">
      <c r="A13" s="190"/>
      <c r="B13" s="199"/>
      <c r="C13" s="200"/>
      <c r="D13" s="200"/>
      <c r="E13" s="200"/>
      <c r="F13" s="147"/>
      <c r="G13" s="147"/>
      <c r="H13" s="147"/>
      <c r="I13" s="147"/>
      <c r="J13" s="147"/>
      <c r="K13" s="147"/>
      <c r="L13" s="148"/>
      <c r="M13" s="148"/>
      <c r="N13" s="196"/>
    </row>
    <row r="14" spans="1:14" ht="15.75">
      <c r="A14" s="190"/>
      <c r="B14" s="199"/>
      <c r="D14" s="201" t="s">
        <v>36</v>
      </c>
      <c r="E14" s="200"/>
      <c r="F14" s="202" t="s">
        <v>37</v>
      </c>
      <c r="G14" s="147"/>
      <c r="H14" s="147"/>
      <c r="I14" s="147"/>
      <c r="J14" s="147"/>
      <c r="K14" s="147"/>
      <c r="L14" s="148"/>
      <c r="M14" s="148"/>
      <c r="N14" s="196"/>
    </row>
    <row r="15" spans="1:14">
      <c r="A15" s="190"/>
      <c r="B15" s="199"/>
      <c r="C15" s="203"/>
      <c r="D15" s="204"/>
      <c r="E15" s="200"/>
      <c r="F15" s="147"/>
      <c r="G15" s="147"/>
      <c r="H15" s="147"/>
      <c r="I15" s="147"/>
      <c r="J15" s="147"/>
      <c r="K15" s="147"/>
      <c r="L15" s="148"/>
      <c r="M15" s="148"/>
      <c r="N15" s="196"/>
    </row>
    <row r="16" spans="1:14">
      <c r="A16" s="190"/>
      <c r="B16" s="199"/>
      <c r="C16" s="205">
        <v>1</v>
      </c>
      <c r="D16" s="147" t="s">
        <v>245</v>
      </c>
      <c r="E16" s="200"/>
      <c r="F16" s="147"/>
      <c r="G16" s="147"/>
      <c r="H16" s="147"/>
      <c r="I16" s="147"/>
      <c r="J16" s="147"/>
      <c r="K16" s="147"/>
      <c r="L16" s="148"/>
      <c r="M16" s="148"/>
      <c r="N16" s="196"/>
    </row>
    <row r="17" spans="1:14">
      <c r="A17" s="190"/>
      <c r="B17" s="199"/>
      <c r="C17" s="205">
        <v>2</v>
      </c>
      <c r="D17" s="204" t="s">
        <v>342</v>
      </c>
      <c r="E17" s="200"/>
      <c r="F17" s="147"/>
      <c r="G17" s="147"/>
      <c r="H17" s="147"/>
      <c r="I17" s="147"/>
      <c r="J17" s="147"/>
      <c r="K17" s="147"/>
      <c r="L17" s="148"/>
      <c r="M17" s="148"/>
      <c r="N17" s="196"/>
    </row>
    <row r="18" spans="1:14">
      <c r="A18" s="190"/>
      <c r="B18" s="199"/>
      <c r="C18" s="166">
        <v>3</v>
      </c>
      <c r="D18" s="204" t="s">
        <v>343</v>
      </c>
      <c r="E18" s="200"/>
      <c r="F18" s="147"/>
      <c r="G18" s="147"/>
      <c r="H18" s="147"/>
      <c r="I18" s="147"/>
      <c r="J18" s="147"/>
      <c r="K18" s="147"/>
      <c r="L18" s="148"/>
      <c r="M18" s="148"/>
      <c r="N18" s="196"/>
    </row>
    <row r="19" spans="1:14">
      <c r="B19" s="159"/>
      <c r="C19" s="166">
        <v>4</v>
      </c>
      <c r="D19" s="166" t="s">
        <v>344</v>
      </c>
      <c r="E19" s="147"/>
      <c r="F19" s="147"/>
      <c r="G19" s="147"/>
      <c r="H19" s="147"/>
      <c r="I19" s="147"/>
      <c r="J19" s="147"/>
      <c r="K19" s="147"/>
      <c r="L19" s="148"/>
      <c r="M19" s="148"/>
      <c r="N19" s="196"/>
    </row>
    <row r="20" spans="1:14">
      <c r="B20" s="159"/>
      <c r="C20" s="166"/>
      <c r="D20" s="147" t="s">
        <v>345</v>
      </c>
      <c r="E20" s="147"/>
      <c r="F20" s="147"/>
      <c r="G20" s="147"/>
      <c r="H20" s="147"/>
      <c r="I20" s="147"/>
      <c r="J20" s="147"/>
      <c r="K20" s="147"/>
      <c r="L20" s="148"/>
      <c r="M20" s="148"/>
      <c r="N20" s="196"/>
    </row>
    <row r="21" spans="1:14">
      <c r="B21" s="159"/>
      <c r="C21" s="166" t="s">
        <v>246</v>
      </c>
      <c r="D21" s="166"/>
      <c r="E21" s="147"/>
      <c r="F21" s="147"/>
      <c r="G21" s="147"/>
      <c r="H21" s="147"/>
      <c r="I21" s="147"/>
      <c r="J21" s="147"/>
      <c r="K21" s="147"/>
      <c r="L21" s="148"/>
      <c r="M21" s="148"/>
      <c r="N21" s="196"/>
    </row>
    <row r="22" spans="1:14">
      <c r="B22" s="159"/>
      <c r="C22" s="166"/>
      <c r="D22" s="147" t="s">
        <v>346</v>
      </c>
      <c r="E22" s="147"/>
      <c r="F22" s="147"/>
      <c r="G22" s="147"/>
      <c r="H22" s="147"/>
      <c r="I22" s="147"/>
      <c r="J22" s="147"/>
      <c r="K22" s="147"/>
      <c r="L22" s="148"/>
      <c r="M22" s="148"/>
      <c r="N22" s="196"/>
    </row>
    <row r="23" spans="1:14">
      <c r="B23" s="159"/>
      <c r="C23" s="166" t="s">
        <v>347</v>
      </c>
      <c r="D23" s="166"/>
      <c r="E23" s="147"/>
      <c r="F23" s="147"/>
      <c r="G23" s="147"/>
      <c r="H23" s="147"/>
      <c r="I23" s="147"/>
      <c r="J23" s="147"/>
      <c r="K23" s="147"/>
      <c r="L23" s="148"/>
      <c r="M23" s="148"/>
      <c r="N23" s="196"/>
    </row>
    <row r="24" spans="1:14">
      <c r="B24" s="159"/>
      <c r="C24" s="166"/>
      <c r="D24" s="147" t="s">
        <v>348</v>
      </c>
      <c r="E24" s="147"/>
      <c r="F24" s="147"/>
      <c r="G24" s="147"/>
      <c r="H24" s="147"/>
      <c r="I24" s="147"/>
      <c r="J24" s="147"/>
      <c r="K24" s="147"/>
      <c r="L24" s="148"/>
      <c r="M24" s="148"/>
      <c r="N24" s="196"/>
    </row>
    <row r="25" spans="1:14">
      <c r="B25" s="159"/>
      <c r="C25" s="166" t="s">
        <v>247</v>
      </c>
      <c r="D25" s="166"/>
      <c r="E25" s="147"/>
      <c r="F25" s="147"/>
      <c r="G25" s="147"/>
      <c r="H25" s="147"/>
      <c r="I25" s="147"/>
      <c r="J25" s="147"/>
      <c r="K25" s="147"/>
      <c r="L25" s="148"/>
      <c r="M25" s="148"/>
      <c r="N25" s="196"/>
    </row>
    <row r="26" spans="1:14">
      <c r="B26" s="159"/>
      <c r="C26" s="166"/>
      <c r="D26" s="166" t="s">
        <v>349</v>
      </c>
      <c r="E26" s="147"/>
      <c r="F26" s="147"/>
      <c r="G26" s="147"/>
      <c r="H26" s="147"/>
      <c r="I26" s="147"/>
      <c r="J26" s="147"/>
      <c r="K26" s="147"/>
      <c r="L26" s="148"/>
      <c r="M26" s="148"/>
      <c r="N26" s="196"/>
    </row>
    <row r="27" spans="1:14">
      <c r="B27" s="159"/>
      <c r="C27" s="166" t="s">
        <v>248</v>
      </c>
      <c r="D27" s="166"/>
      <c r="E27" s="147"/>
      <c r="F27" s="147"/>
      <c r="G27" s="147"/>
      <c r="H27" s="147"/>
      <c r="I27" s="147"/>
      <c r="J27" s="147"/>
      <c r="K27" s="147"/>
      <c r="L27" s="148"/>
      <c r="M27" s="148"/>
      <c r="N27" s="196"/>
    </row>
    <row r="28" spans="1:14">
      <c r="B28" s="159"/>
      <c r="C28" s="147" t="s">
        <v>249</v>
      </c>
      <c r="D28" s="166"/>
      <c r="E28" s="147"/>
      <c r="F28" s="147"/>
      <c r="G28" s="147"/>
      <c r="H28" s="147"/>
      <c r="I28" s="147"/>
      <c r="J28" s="147"/>
      <c r="K28" s="147"/>
      <c r="L28" s="148"/>
      <c r="M28" s="148"/>
      <c r="N28" s="196"/>
    </row>
    <row r="29" spans="1:14">
      <c r="B29" s="159"/>
      <c r="C29" s="166"/>
      <c r="D29" s="166" t="s">
        <v>350</v>
      </c>
      <c r="E29" s="147"/>
      <c r="F29" s="147"/>
      <c r="G29" s="147"/>
      <c r="H29" s="147"/>
      <c r="I29" s="147"/>
      <c r="J29" s="147"/>
      <c r="K29" s="147"/>
      <c r="L29" s="148"/>
      <c r="M29" s="148"/>
      <c r="N29" s="196"/>
    </row>
    <row r="30" spans="1:14">
      <c r="B30" s="159"/>
      <c r="C30" s="147" t="s">
        <v>250</v>
      </c>
      <c r="D30" s="166"/>
      <c r="E30" s="147"/>
      <c r="F30" s="147"/>
      <c r="G30" s="147"/>
      <c r="H30" s="147"/>
      <c r="I30" s="147"/>
      <c r="J30" s="147"/>
      <c r="K30" s="147"/>
      <c r="L30" s="148"/>
      <c r="M30" s="148"/>
      <c r="N30" s="196"/>
    </row>
    <row r="31" spans="1:14">
      <c r="B31" s="159"/>
      <c r="C31" s="166"/>
      <c r="D31" s="166" t="s">
        <v>351</v>
      </c>
      <c r="E31" s="147"/>
      <c r="F31" s="147"/>
      <c r="G31" s="147"/>
      <c r="H31" s="147"/>
      <c r="I31" s="147"/>
      <c r="J31" s="147"/>
      <c r="K31" s="147"/>
      <c r="L31" s="148"/>
      <c r="M31" s="148"/>
      <c r="N31" s="196"/>
    </row>
    <row r="32" spans="1:14">
      <c r="B32" s="159"/>
      <c r="C32" s="147" t="s">
        <v>251</v>
      </c>
      <c r="D32" s="166"/>
      <c r="E32" s="147"/>
      <c r="F32" s="147"/>
      <c r="G32" s="147"/>
      <c r="H32" s="147"/>
      <c r="I32" s="147"/>
      <c r="J32" s="147"/>
      <c r="K32" s="147"/>
      <c r="L32" s="148"/>
      <c r="M32" s="148"/>
      <c r="N32" s="196"/>
    </row>
    <row r="33" spans="2:14">
      <c r="B33" s="159"/>
      <c r="C33" s="166" t="s">
        <v>252</v>
      </c>
      <c r="D33" s="166" t="s">
        <v>253</v>
      </c>
      <c r="E33" s="147"/>
      <c r="F33" s="147"/>
      <c r="G33" s="147"/>
      <c r="H33" s="147"/>
      <c r="I33" s="147"/>
      <c r="J33" s="147"/>
      <c r="K33" s="147"/>
      <c r="L33" s="148"/>
      <c r="M33" s="148"/>
      <c r="N33" s="196"/>
    </row>
    <row r="34" spans="2:14">
      <c r="B34" s="159"/>
      <c r="C34" s="166"/>
      <c r="D34" s="147" t="s">
        <v>254</v>
      </c>
      <c r="E34" s="147"/>
      <c r="F34" s="147"/>
      <c r="G34" s="147"/>
      <c r="H34" s="147"/>
      <c r="I34" s="147"/>
      <c r="J34" s="147"/>
      <c r="K34" s="147"/>
      <c r="L34" s="148"/>
      <c r="M34" s="148"/>
      <c r="N34" s="196"/>
    </row>
    <row r="35" spans="2:14">
      <c r="B35" s="159"/>
      <c r="C35" s="166"/>
      <c r="D35" s="147" t="s">
        <v>255</v>
      </c>
      <c r="E35" s="147"/>
      <c r="F35" s="147"/>
      <c r="G35" s="147"/>
      <c r="H35" s="147"/>
      <c r="I35" s="147"/>
      <c r="J35" s="147"/>
      <c r="K35" s="147"/>
      <c r="L35" s="148"/>
      <c r="M35" s="148"/>
      <c r="N35" s="196"/>
    </row>
    <row r="36" spans="2:14">
      <c r="B36" s="159"/>
      <c r="C36" s="166"/>
      <c r="D36" s="147" t="s">
        <v>256</v>
      </c>
      <c r="E36" s="147"/>
      <c r="F36" s="147"/>
      <c r="G36" s="147"/>
      <c r="H36" s="147"/>
      <c r="I36" s="147"/>
      <c r="J36" s="147"/>
      <c r="K36" s="147"/>
      <c r="L36" s="148"/>
      <c r="M36" s="148"/>
      <c r="N36" s="196"/>
    </row>
    <row r="37" spans="2:14">
      <c r="B37" s="159"/>
      <c r="C37" s="166"/>
      <c r="D37" s="147" t="s">
        <v>257</v>
      </c>
      <c r="E37" s="147"/>
      <c r="F37" s="147"/>
      <c r="G37" s="147"/>
      <c r="H37" s="147"/>
      <c r="I37" s="147"/>
      <c r="J37" s="147"/>
      <c r="K37" s="147"/>
      <c r="L37" s="148"/>
      <c r="M37" s="148"/>
      <c r="N37" s="196"/>
    </row>
    <row r="38" spans="2:14">
      <c r="B38" s="159"/>
      <c r="C38" s="166"/>
      <c r="D38" s="147" t="s">
        <v>258</v>
      </c>
      <c r="E38" s="147"/>
      <c r="F38" s="147"/>
      <c r="G38" s="147"/>
      <c r="H38" s="147"/>
      <c r="I38" s="147"/>
      <c r="J38" s="147"/>
      <c r="K38" s="147"/>
      <c r="L38" s="148"/>
      <c r="M38" s="148"/>
      <c r="N38" s="196"/>
    </row>
    <row r="39" spans="2:14">
      <c r="B39" s="159"/>
      <c r="C39" s="166"/>
      <c r="D39" s="147" t="s">
        <v>259</v>
      </c>
      <c r="E39" s="147"/>
      <c r="F39" s="147"/>
      <c r="G39" s="147"/>
      <c r="H39" s="147"/>
      <c r="I39" s="147"/>
      <c r="J39" s="147"/>
      <c r="K39" s="147"/>
      <c r="L39" s="148"/>
      <c r="M39" s="148"/>
      <c r="N39" s="196"/>
    </row>
    <row r="40" spans="2:14">
      <c r="B40" s="159"/>
      <c r="C40" s="166"/>
      <c r="D40" s="166"/>
      <c r="E40" s="147"/>
      <c r="F40" s="147"/>
      <c r="G40" s="147"/>
      <c r="H40" s="147"/>
      <c r="I40" s="147"/>
      <c r="J40" s="147"/>
      <c r="K40" s="147"/>
      <c r="L40" s="148"/>
      <c r="M40" s="148"/>
      <c r="N40" s="196"/>
    </row>
    <row r="41" spans="2:14" ht="15.75">
      <c r="B41" s="159"/>
      <c r="D41" s="201" t="s">
        <v>38</v>
      </c>
      <c r="F41" s="202" t="s">
        <v>39</v>
      </c>
      <c r="G41" s="147"/>
      <c r="H41" s="147"/>
      <c r="I41" s="147"/>
      <c r="J41" s="147"/>
      <c r="K41" s="147"/>
      <c r="L41" s="148"/>
      <c r="M41" s="148"/>
      <c r="N41" s="196"/>
    </row>
    <row r="42" spans="2:14">
      <c r="B42" s="159"/>
      <c r="C42" s="166"/>
      <c r="D42" s="166"/>
      <c r="E42" s="147"/>
      <c r="F42" s="147"/>
      <c r="G42" s="147"/>
      <c r="H42" s="147"/>
      <c r="I42" s="147"/>
      <c r="J42" s="147"/>
      <c r="K42" s="147"/>
      <c r="L42" s="148"/>
      <c r="M42" s="148"/>
      <c r="N42" s="196"/>
    </row>
    <row r="43" spans="2:14">
      <c r="B43" s="159"/>
      <c r="C43" s="166"/>
      <c r="D43" s="147" t="s">
        <v>260</v>
      </c>
      <c r="E43" s="147"/>
      <c r="F43" s="147"/>
      <c r="G43" s="147"/>
      <c r="H43" s="147"/>
      <c r="I43" s="147"/>
      <c r="J43" s="147"/>
      <c r="K43" s="147"/>
      <c r="L43" s="148"/>
      <c r="M43" s="148"/>
      <c r="N43" s="196"/>
    </row>
    <row r="44" spans="2:14">
      <c r="B44" s="159"/>
      <c r="C44" s="166" t="s">
        <v>352</v>
      </c>
      <c r="D44" s="166"/>
      <c r="E44" s="147"/>
      <c r="F44" s="147"/>
      <c r="G44" s="147"/>
      <c r="H44" s="147"/>
      <c r="I44" s="147"/>
      <c r="J44" s="147"/>
      <c r="K44" s="147"/>
      <c r="L44" s="148"/>
      <c r="M44" s="148"/>
      <c r="N44" s="196"/>
    </row>
    <row r="45" spans="2:14">
      <c r="B45" s="159"/>
      <c r="C45" s="166"/>
      <c r="D45" s="166" t="s">
        <v>261</v>
      </c>
      <c r="E45" s="147"/>
      <c r="F45" s="147"/>
      <c r="G45" s="147"/>
      <c r="H45" s="147"/>
      <c r="I45" s="147"/>
      <c r="J45" s="147"/>
      <c r="K45" s="147"/>
      <c r="L45" s="148"/>
      <c r="M45" s="148"/>
      <c r="N45" s="196"/>
    </row>
    <row r="46" spans="2:14">
      <c r="B46" s="159"/>
      <c r="C46" s="166" t="s">
        <v>353</v>
      </c>
      <c r="D46" s="166"/>
      <c r="E46" s="147"/>
      <c r="F46" s="147"/>
      <c r="G46" s="147"/>
      <c r="H46" s="147"/>
      <c r="I46" s="147"/>
      <c r="J46" s="147"/>
      <c r="K46" s="147"/>
      <c r="L46" s="148"/>
      <c r="M46" s="148"/>
      <c r="N46" s="196"/>
    </row>
    <row r="47" spans="2:14">
      <c r="B47" s="159"/>
      <c r="C47" s="166"/>
      <c r="D47" s="166" t="s">
        <v>262</v>
      </c>
      <c r="E47" s="147"/>
      <c r="F47" s="147"/>
      <c r="G47" s="147"/>
      <c r="H47" s="147"/>
      <c r="I47" s="147"/>
      <c r="J47" s="147"/>
      <c r="K47" s="147"/>
      <c r="L47" s="148"/>
      <c r="M47" s="148"/>
      <c r="N47" s="196"/>
    </row>
    <row r="48" spans="2:14">
      <c r="B48" s="159"/>
      <c r="C48" s="166" t="s">
        <v>354</v>
      </c>
      <c r="D48" s="166"/>
      <c r="E48" s="147"/>
      <c r="F48" s="147"/>
      <c r="G48" s="147"/>
      <c r="H48" s="147"/>
      <c r="I48" s="147"/>
      <c r="J48" s="147"/>
      <c r="K48" s="147"/>
      <c r="L48" s="148"/>
      <c r="M48" s="148"/>
      <c r="N48" s="196"/>
    </row>
    <row r="49" spans="1:14">
      <c r="B49" s="159"/>
      <c r="C49" s="166"/>
      <c r="D49" s="166" t="s">
        <v>263</v>
      </c>
      <c r="E49" s="147"/>
      <c r="F49" s="147"/>
      <c r="G49" s="147"/>
      <c r="H49" s="147"/>
      <c r="I49" s="147"/>
      <c r="J49" s="147"/>
      <c r="K49" s="147"/>
      <c r="L49" s="148"/>
      <c r="M49" s="148"/>
      <c r="N49" s="196"/>
    </row>
    <row r="50" spans="1:14">
      <c r="B50" s="159"/>
      <c r="C50" s="166" t="s">
        <v>355</v>
      </c>
      <c r="D50" s="166"/>
      <c r="E50" s="160"/>
      <c r="F50" s="147"/>
      <c r="G50" s="147"/>
      <c r="H50" s="147"/>
      <c r="I50" s="147"/>
      <c r="J50" s="147"/>
      <c r="K50" s="147"/>
      <c r="L50" s="148"/>
      <c r="M50" s="148"/>
      <c r="N50" s="196"/>
    </row>
    <row r="51" spans="1:14">
      <c r="B51" s="159"/>
      <c r="C51" s="204"/>
      <c r="D51" s="204" t="s">
        <v>575</v>
      </c>
      <c r="E51" s="160"/>
      <c r="F51" s="147"/>
      <c r="G51" s="147"/>
      <c r="H51" s="147"/>
      <c r="I51" s="147"/>
      <c r="J51" s="147"/>
      <c r="K51" s="147"/>
      <c r="L51" s="148"/>
      <c r="M51" s="148"/>
      <c r="N51" s="196"/>
    </row>
    <row r="52" spans="1:14">
      <c r="B52" s="159"/>
      <c r="C52" s="204" t="s">
        <v>576</v>
      </c>
      <c r="D52" s="204"/>
      <c r="E52" s="160"/>
      <c r="F52" s="147"/>
      <c r="G52" s="147"/>
      <c r="H52" s="147"/>
      <c r="I52" s="147"/>
      <c r="J52" s="147"/>
      <c r="K52" s="147"/>
      <c r="L52" s="148"/>
      <c r="M52" s="148"/>
      <c r="N52" s="196"/>
    </row>
    <row r="53" spans="1:14">
      <c r="B53" s="159"/>
      <c r="C53" s="204" t="s">
        <v>577</v>
      </c>
      <c r="D53" s="204"/>
      <c r="E53" s="160"/>
      <c r="F53" s="147"/>
      <c r="G53" s="147"/>
      <c r="H53" s="147"/>
      <c r="I53" s="147"/>
      <c r="J53" s="147"/>
      <c r="K53" s="147"/>
      <c r="L53" s="148"/>
      <c r="M53" s="148"/>
      <c r="N53" s="196"/>
    </row>
    <row r="54" spans="1:14">
      <c r="B54" s="159"/>
      <c r="C54" s="166"/>
      <c r="D54" s="204" t="s">
        <v>264</v>
      </c>
      <c r="E54" s="160"/>
      <c r="F54" s="147"/>
      <c r="G54" s="147"/>
      <c r="H54" s="147"/>
      <c r="I54" s="147"/>
      <c r="J54" s="147"/>
      <c r="K54" s="147"/>
      <c r="L54" s="148"/>
      <c r="M54" s="148"/>
      <c r="N54" s="196"/>
    </row>
    <row r="55" spans="1:14">
      <c r="B55" s="159"/>
      <c r="C55" s="166"/>
      <c r="D55" s="166" t="s">
        <v>265</v>
      </c>
      <c r="E55" s="160"/>
      <c r="F55" s="147"/>
      <c r="G55" s="147"/>
      <c r="H55" s="147"/>
      <c r="I55" s="147"/>
      <c r="J55" s="147"/>
      <c r="K55" s="147"/>
      <c r="L55" s="148"/>
      <c r="M55" s="148"/>
      <c r="N55" s="196"/>
    </row>
    <row r="56" spans="1:14">
      <c r="B56" s="159"/>
      <c r="C56" s="166"/>
      <c r="D56" s="166" t="s">
        <v>266</v>
      </c>
      <c r="E56" s="160"/>
      <c r="F56" s="147"/>
      <c r="G56" s="147"/>
      <c r="H56" s="147"/>
      <c r="I56" s="147"/>
      <c r="J56" s="147"/>
      <c r="K56" s="147"/>
      <c r="L56" s="148"/>
      <c r="M56" s="148"/>
      <c r="N56" s="196"/>
    </row>
    <row r="57" spans="1:14">
      <c r="A57" s="190"/>
      <c r="B57" s="199"/>
      <c r="C57" s="204"/>
      <c r="D57" s="204" t="s">
        <v>574</v>
      </c>
      <c r="E57" s="196"/>
      <c r="F57" s="147"/>
      <c r="G57" s="147"/>
      <c r="H57" s="147"/>
      <c r="I57" s="147"/>
      <c r="J57" s="147"/>
      <c r="K57" s="147"/>
      <c r="L57" s="148"/>
      <c r="M57" s="148"/>
      <c r="N57" s="196"/>
    </row>
    <row r="58" spans="1:14">
      <c r="A58" s="190"/>
      <c r="B58" s="199"/>
      <c r="C58" s="204" t="s">
        <v>573</v>
      </c>
      <c r="D58" s="204"/>
      <c r="E58" s="196"/>
      <c r="F58" s="147"/>
      <c r="G58" s="147"/>
      <c r="H58" s="147"/>
      <c r="I58" s="147"/>
      <c r="J58" s="147"/>
      <c r="K58" s="147"/>
      <c r="L58" s="148"/>
      <c r="M58" s="148"/>
      <c r="N58" s="196"/>
    </row>
    <row r="59" spans="1:14">
      <c r="A59" s="190"/>
      <c r="B59" s="199"/>
      <c r="C59" s="147"/>
      <c r="D59" s="147"/>
      <c r="E59" s="200"/>
      <c r="F59" s="147"/>
      <c r="G59" s="147"/>
      <c r="H59" s="147"/>
      <c r="I59" s="147"/>
      <c r="J59" s="147"/>
      <c r="K59" s="147"/>
      <c r="L59" s="148"/>
      <c r="M59" s="148"/>
      <c r="N59" s="196"/>
    </row>
    <row r="60" spans="1:14">
      <c r="A60" s="190"/>
      <c r="B60" s="199"/>
      <c r="C60" s="147"/>
      <c r="D60" s="147"/>
      <c r="E60" s="200"/>
      <c r="F60" s="147"/>
      <c r="G60" s="147"/>
      <c r="H60" s="147"/>
      <c r="I60" s="147"/>
      <c r="J60" s="147"/>
      <c r="K60" s="147"/>
      <c r="L60" s="148"/>
      <c r="M60" s="148"/>
      <c r="N60" s="196"/>
    </row>
    <row r="61" spans="1:14">
      <c r="A61" s="200"/>
      <c r="B61" s="199"/>
      <c r="C61" s="147"/>
      <c r="D61" s="147"/>
      <c r="E61" s="206"/>
      <c r="F61" s="147"/>
      <c r="G61" s="147"/>
      <c r="H61" s="147"/>
      <c r="I61" s="147"/>
      <c r="J61" s="147"/>
      <c r="K61" s="147"/>
      <c r="L61" s="148"/>
      <c r="M61" s="148"/>
      <c r="N61" s="196"/>
    </row>
    <row r="62" spans="1:14">
      <c r="A62" s="200"/>
      <c r="B62" s="199"/>
      <c r="C62" s="200"/>
      <c r="D62" s="200"/>
      <c r="E62" s="200"/>
      <c r="F62" s="147"/>
      <c r="G62" s="147"/>
      <c r="H62" s="147"/>
      <c r="I62" s="147"/>
      <c r="J62" s="147"/>
      <c r="K62" s="147"/>
      <c r="L62" s="148"/>
      <c r="M62" s="148"/>
      <c r="N62" s="196"/>
    </row>
    <row r="63" spans="1:14" ht="6.75" customHeight="1">
      <c r="B63" s="159"/>
      <c r="C63" s="163"/>
      <c r="D63" s="147"/>
      <c r="E63" s="147"/>
      <c r="F63" s="147"/>
      <c r="G63" s="147"/>
      <c r="H63" s="147"/>
      <c r="I63" s="147"/>
      <c r="J63" s="147"/>
      <c r="K63" s="147"/>
      <c r="L63" s="148"/>
      <c r="M63" s="148"/>
      <c r="N63" s="160"/>
    </row>
    <row r="64" spans="1:14">
      <c r="B64" s="159"/>
      <c r="C64" s="163"/>
      <c r="D64" s="147"/>
      <c r="E64" s="147"/>
      <c r="F64" s="147"/>
      <c r="G64" s="147"/>
      <c r="H64" s="147"/>
      <c r="I64" s="147"/>
      <c r="J64" s="147"/>
      <c r="K64" s="147"/>
      <c r="L64" s="148"/>
      <c r="M64" s="148"/>
      <c r="N64" s="160"/>
    </row>
    <row r="65" spans="2:14">
      <c r="B65" s="159"/>
      <c r="C65" s="163"/>
      <c r="D65" s="147"/>
      <c r="E65" s="147"/>
      <c r="F65" s="147"/>
      <c r="G65" s="147"/>
      <c r="H65" s="147"/>
      <c r="I65" s="147"/>
      <c r="J65" s="147"/>
      <c r="K65" s="147"/>
      <c r="L65" s="148"/>
      <c r="M65" s="148"/>
      <c r="N65" s="160"/>
    </row>
    <row r="66" spans="2:14" ht="18">
      <c r="B66" s="207"/>
      <c r="C66" s="165" t="s">
        <v>356</v>
      </c>
      <c r="D66" s="208"/>
      <c r="E66" s="208"/>
      <c r="F66" s="208"/>
      <c r="G66" s="208"/>
      <c r="H66" s="208"/>
      <c r="I66" s="208"/>
      <c r="J66" s="208"/>
      <c r="K66" s="208"/>
      <c r="L66" s="298"/>
      <c r="M66" s="208"/>
      <c r="N66" s="209"/>
    </row>
    <row r="67" spans="2:14" ht="18">
      <c r="B67" s="207"/>
      <c r="C67" s="210"/>
      <c r="D67" s="208"/>
      <c r="E67" s="208"/>
      <c r="F67" s="208"/>
      <c r="G67" s="208"/>
      <c r="H67" s="208"/>
      <c r="I67" s="208"/>
      <c r="J67" s="208"/>
      <c r="K67" s="208"/>
      <c r="L67" s="298"/>
      <c r="M67" s="208"/>
      <c r="N67" s="209"/>
    </row>
    <row r="68" spans="2:14" ht="15.75">
      <c r="B68" s="164"/>
      <c r="C68" s="165"/>
      <c r="D68" s="527" t="s">
        <v>25</v>
      </c>
      <c r="E68" s="527"/>
      <c r="F68" s="211" t="s">
        <v>28</v>
      </c>
      <c r="G68" s="166"/>
      <c r="H68" s="166"/>
      <c r="I68" s="166"/>
      <c r="J68" s="166"/>
      <c r="K68" s="169"/>
      <c r="L68" s="429"/>
      <c r="M68" s="166"/>
      <c r="N68" s="172"/>
    </row>
    <row r="69" spans="2:14">
      <c r="B69" s="164"/>
      <c r="C69" s="165"/>
      <c r="D69" s="166"/>
      <c r="E69" s="170"/>
      <c r="F69" s="166"/>
      <c r="G69" s="166"/>
      <c r="H69" s="166"/>
      <c r="I69" s="166"/>
      <c r="J69" s="166"/>
      <c r="K69" s="169"/>
      <c r="L69" s="429"/>
      <c r="M69" s="166"/>
      <c r="N69" s="172"/>
    </row>
    <row r="70" spans="2:14">
      <c r="B70" s="164"/>
      <c r="C70" s="165"/>
      <c r="D70" s="166"/>
      <c r="E70" s="177" t="s">
        <v>3</v>
      </c>
      <c r="F70" s="168" t="s">
        <v>267</v>
      </c>
      <c r="G70" s="168"/>
      <c r="H70" s="168"/>
      <c r="I70" s="166"/>
      <c r="J70" s="166"/>
      <c r="K70" s="166"/>
      <c r="L70" s="148"/>
      <c r="M70" s="166"/>
      <c r="N70" s="172"/>
    </row>
    <row r="71" spans="2:14">
      <c r="B71" s="164"/>
      <c r="C71" s="165"/>
      <c r="D71" s="166"/>
      <c r="E71" s="177"/>
      <c r="F71" s="168"/>
      <c r="G71" s="168"/>
      <c r="H71" s="168"/>
      <c r="I71" s="166"/>
      <c r="J71" s="166"/>
      <c r="K71" s="166"/>
      <c r="L71" s="148"/>
      <c r="M71" s="166"/>
      <c r="N71" s="172"/>
    </row>
    <row r="72" spans="2:14">
      <c r="B72" s="164"/>
      <c r="C72" s="165"/>
      <c r="D72" s="166"/>
      <c r="E72" s="212">
        <v>1</v>
      </c>
      <c r="F72" s="213" t="s">
        <v>8</v>
      </c>
      <c r="G72" s="176"/>
      <c r="H72" s="166"/>
      <c r="I72" s="166"/>
      <c r="J72" s="166"/>
      <c r="K72" s="166"/>
      <c r="L72" s="148"/>
      <c r="M72" s="166"/>
      <c r="N72" s="172"/>
    </row>
    <row r="73" spans="2:14">
      <c r="B73" s="164"/>
      <c r="C73" s="165"/>
      <c r="D73" s="166"/>
      <c r="E73" s="212"/>
      <c r="F73" s="213"/>
      <c r="G73" s="176"/>
      <c r="H73" s="166"/>
      <c r="I73" s="166"/>
      <c r="J73" s="166"/>
      <c r="K73" s="166"/>
      <c r="L73" s="148"/>
      <c r="M73" s="166"/>
      <c r="N73" s="172"/>
    </row>
    <row r="74" spans="2:14">
      <c r="B74" s="164"/>
      <c r="C74" s="165">
        <v>1.1000000000000001</v>
      </c>
      <c r="D74" s="166"/>
      <c r="E74" s="170"/>
      <c r="F74" s="214" t="s">
        <v>9</v>
      </c>
      <c r="G74" s="169"/>
      <c r="H74" s="169"/>
      <c r="I74" s="169"/>
      <c r="J74" s="169"/>
      <c r="K74" s="169"/>
      <c r="L74" s="429"/>
      <c r="M74" s="166"/>
      <c r="N74" s="172"/>
    </row>
    <row r="75" spans="2:14">
      <c r="B75" s="164"/>
      <c r="C75" s="165"/>
      <c r="D75" s="166"/>
      <c r="E75" s="528" t="s">
        <v>2</v>
      </c>
      <c r="F75" s="528" t="s">
        <v>268</v>
      </c>
      <c r="G75" s="528"/>
      <c r="H75" s="528" t="s">
        <v>269</v>
      </c>
      <c r="I75" s="528" t="s">
        <v>270</v>
      </c>
      <c r="J75" s="528"/>
      <c r="K75" s="216" t="s">
        <v>271</v>
      </c>
      <c r="L75" s="430" t="s">
        <v>272</v>
      </c>
      <c r="M75" s="216" t="s">
        <v>271</v>
      </c>
      <c r="N75" s="172"/>
    </row>
    <row r="76" spans="2:14">
      <c r="B76" s="164"/>
      <c r="C76" s="165"/>
      <c r="D76" s="166"/>
      <c r="E76" s="528"/>
      <c r="F76" s="528"/>
      <c r="G76" s="528"/>
      <c r="H76" s="528"/>
      <c r="I76" s="528"/>
      <c r="J76" s="528"/>
      <c r="K76" s="217" t="s">
        <v>273</v>
      </c>
      <c r="L76" s="431" t="s">
        <v>274</v>
      </c>
      <c r="M76" s="217" t="s">
        <v>275</v>
      </c>
      <c r="N76" s="172"/>
    </row>
    <row r="77" spans="2:14">
      <c r="B77" s="164"/>
      <c r="C77" s="165"/>
      <c r="D77" s="166"/>
      <c r="E77" s="291">
        <v>1</v>
      </c>
      <c r="F77" s="519" t="s">
        <v>578</v>
      </c>
      <c r="G77" s="520"/>
      <c r="H77" s="292" t="s">
        <v>579</v>
      </c>
      <c r="I77" s="521"/>
      <c r="J77" s="522"/>
      <c r="K77" s="219"/>
      <c r="L77" s="432"/>
      <c r="M77" s="220">
        <v>0</v>
      </c>
      <c r="N77" s="172"/>
    </row>
    <row r="78" spans="2:14">
      <c r="B78" s="164"/>
      <c r="C78" s="165"/>
      <c r="D78" s="166"/>
      <c r="E78" s="293">
        <v>2</v>
      </c>
      <c r="F78" s="519" t="s">
        <v>580</v>
      </c>
      <c r="G78" s="520"/>
      <c r="H78" s="292" t="s">
        <v>579</v>
      </c>
      <c r="I78" s="523"/>
      <c r="J78" s="522"/>
      <c r="K78" s="222"/>
      <c r="L78" s="433"/>
      <c r="M78" s="220">
        <v>3938580</v>
      </c>
      <c r="N78" s="172"/>
    </row>
    <row r="79" spans="2:14">
      <c r="B79" s="164"/>
      <c r="C79" s="165"/>
      <c r="D79" s="166"/>
      <c r="E79" s="293">
        <v>3</v>
      </c>
      <c r="F79" s="519" t="s">
        <v>581</v>
      </c>
      <c r="G79" s="520"/>
      <c r="H79" s="292" t="s">
        <v>579</v>
      </c>
      <c r="I79" s="286"/>
      <c r="J79" s="287"/>
      <c r="K79" s="222"/>
      <c r="L79" s="433"/>
      <c r="M79" s="220">
        <v>0</v>
      </c>
      <c r="N79" s="172"/>
    </row>
    <row r="80" spans="2:14">
      <c r="B80" s="164"/>
      <c r="C80" s="165"/>
      <c r="D80" s="166"/>
      <c r="E80" s="293">
        <v>4</v>
      </c>
      <c r="F80" s="519" t="s">
        <v>582</v>
      </c>
      <c r="G80" s="520"/>
      <c r="H80" s="292" t="s">
        <v>579</v>
      </c>
      <c r="I80" s="286"/>
      <c r="J80" s="287"/>
      <c r="K80" s="222"/>
      <c r="L80" s="433"/>
      <c r="M80" s="220">
        <v>0</v>
      </c>
      <c r="N80" s="172"/>
    </row>
    <row r="81" spans="2:14">
      <c r="B81" s="164"/>
      <c r="C81" s="165"/>
      <c r="D81" s="166"/>
      <c r="E81" s="291">
        <v>5</v>
      </c>
      <c r="F81" s="294" t="s">
        <v>583</v>
      </c>
      <c r="G81" s="295"/>
      <c r="H81" s="296" t="s">
        <v>579</v>
      </c>
      <c r="I81" s="286"/>
      <c r="J81" s="287"/>
      <c r="K81" s="222"/>
      <c r="L81" s="433"/>
      <c r="M81" s="220">
        <v>0</v>
      </c>
      <c r="N81" s="172"/>
    </row>
    <row r="82" spans="2:14">
      <c r="B82" s="164"/>
      <c r="C82" s="165"/>
      <c r="D82" s="166"/>
      <c r="E82" s="293">
        <v>6</v>
      </c>
      <c r="F82" s="519" t="s">
        <v>584</v>
      </c>
      <c r="G82" s="520"/>
      <c r="H82" s="292" t="s">
        <v>585</v>
      </c>
      <c r="I82" s="286"/>
      <c r="J82" s="287"/>
      <c r="K82" s="222"/>
      <c r="L82" s="433"/>
      <c r="M82" s="220">
        <v>0</v>
      </c>
      <c r="N82" s="172"/>
    </row>
    <row r="83" spans="2:14">
      <c r="B83" s="164"/>
      <c r="C83" s="165"/>
      <c r="D83" s="166"/>
      <c r="E83" s="293">
        <v>7</v>
      </c>
      <c r="F83" s="519" t="s">
        <v>586</v>
      </c>
      <c r="G83" s="520"/>
      <c r="H83" s="292" t="s">
        <v>585</v>
      </c>
      <c r="I83" s="286"/>
      <c r="J83" s="287"/>
      <c r="K83" s="222"/>
      <c r="L83" s="433"/>
      <c r="M83" s="220">
        <v>9921013</v>
      </c>
      <c r="N83" s="172"/>
    </row>
    <row r="84" spans="2:14">
      <c r="B84" s="164"/>
      <c r="C84" s="165"/>
      <c r="D84" s="166"/>
      <c r="E84" s="293">
        <v>8</v>
      </c>
      <c r="F84" s="519" t="s">
        <v>587</v>
      </c>
      <c r="G84" s="520"/>
      <c r="H84" s="292" t="s">
        <v>585</v>
      </c>
      <c r="I84" s="523"/>
      <c r="J84" s="522"/>
      <c r="K84" s="222"/>
      <c r="L84" s="433"/>
      <c r="M84" s="220">
        <v>0</v>
      </c>
      <c r="N84" s="172"/>
    </row>
    <row r="85" spans="2:14">
      <c r="B85" s="164"/>
      <c r="C85" s="165"/>
      <c r="D85" s="166"/>
      <c r="E85" s="291">
        <v>9</v>
      </c>
      <c r="F85" s="519" t="s">
        <v>588</v>
      </c>
      <c r="G85" s="520"/>
      <c r="H85" s="292" t="s">
        <v>585</v>
      </c>
      <c r="I85" s="521"/>
      <c r="J85" s="522"/>
      <c r="K85" s="222"/>
      <c r="L85" s="433"/>
      <c r="M85" s="220">
        <v>0</v>
      </c>
      <c r="N85" s="172"/>
    </row>
    <row r="86" spans="2:14">
      <c r="B86" s="164"/>
      <c r="C86" s="165"/>
      <c r="D86" s="166"/>
      <c r="E86" s="293">
        <v>10</v>
      </c>
      <c r="F86" s="294" t="s">
        <v>589</v>
      </c>
      <c r="G86" s="297"/>
      <c r="H86" s="292" t="s">
        <v>585</v>
      </c>
      <c r="I86" s="521"/>
      <c r="J86" s="522"/>
      <c r="K86" s="222"/>
      <c r="L86" s="433"/>
      <c r="M86" s="220">
        <v>0</v>
      </c>
      <c r="N86" s="172"/>
    </row>
    <row r="87" spans="2:14">
      <c r="B87" s="223"/>
      <c r="C87" s="224"/>
      <c r="D87" s="176"/>
      <c r="E87" s="215"/>
      <c r="F87" s="532" t="s">
        <v>29</v>
      </c>
      <c r="G87" s="533"/>
      <c r="H87" s="533"/>
      <c r="I87" s="533"/>
      <c r="J87" s="533"/>
      <c r="K87" s="533"/>
      <c r="L87" s="534"/>
      <c r="M87" s="225">
        <f>SUM(M77:M86)</f>
        <v>13859593</v>
      </c>
      <c r="N87" s="226"/>
    </row>
    <row r="88" spans="2:14">
      <c r="B88" s="223"/>
      <c r="C88" s="224"/>
      <c r="D88" s="176"/>
      <c r="E88" s="227"/>
      <c r="F88" s="228"/>
      <c r="G88" s="228"/>
      <c r="H88" s="228"/>
      <c r="I88" s="228"/>
      <c r="J88" s="228"/>
      <c r="K88" s="228"/>
      <c r="L88" s="300"/>
      <c r="M88" s="229"/>
      <c r="N88" s="226"/>
    </row>
    <row r="89" spans="2:14">
      <c r="B89" s="164"/>
      <c r="C89" s="165">
        <v>1.2</v>
      </c>
      <c r="D89" s="166"/>
      <c r="E89" s="230"/>
      <c r="F89" s="214" t="s">
        <v>10</v>
      </c>
      <c r="G89" s="231"/>
      <c r="H89" s="231"/>
      <c r="I89" s="231"/>
      <c r="J89" s="231"/>
      <c r="K89" s="231"/>
      <c r="L89" s="434"/>
      <c r="M89" s="166"/>
      <c r="N89" s="172"/>
    </row>
    <row r="90" spans="2:14">
      <c r="B90" s="164"/>
      <c r="C90" s="165"/>
      <c r="D90" s="166"/>
      <c r="E90" s="528" t="s">
        <v>2</v>
      </c>
      <c r="F90" s="535" t="s">
        <v>276</v>
      </c>
      <c r="G90" s="536"/>
      <c r="H90" s="536"/>
      <c r="I90" s="536"/>
      <c r="J90" s="537"/>
      <c r="K90" s="216" t="s">
        <v>271</v>
      </c>
      <c r="L90" s="430" t="s">
        <v>272</v>
      </c>
      <c r="M90" s="216" t="s">
        <v>271</v>
      </c>
      <c r="N90" s="172"/>
    </row>
    <row r="91" spans="2:14">
      <c r="B91" s="164"/>
      <c r="C91" s="165"/>
      <c r="D91" s="166"/>
      <c r="E91" s="528"/>
      <c r="F91" s="538"/>
      <c r="G91" s="539"/>
      <c r="H91" s="539"/>
      <c r="I91" s="539"/>
      <c r="J91" s="540"/>
      <c r="K91" s="217" t="s">
        <v>273</v>
      </c>
      <c r="L91" s="431" t="s">
        <v>274</v>
      </c>
      <c r="M91" s="217" t="s">
        <v>275</v>
      </c>
      <c r="N91" s="172"/>
    </row>
    <row r="92" spans="2:14">
      <c r="B92" s="164"/>
      <c r="C92" s="165"/>
      <c r="D92" s="166"/>
      <c r="E92" s="218"/>
      <c r="F92" s="529" t="s">
        <v>277</v>
      </c>
      <c r="G92" s="530"/>
      <c r="H92" s="530"/>
      <c r="I92" s="530"/>
      <c r="J92" s="531"/>
      <c r="K92" s="219"/>
      <c r="L92" s="432"/>
      <c r="M92" s="220">
        <v>120334</v>
      </c>
      <c r="N92" s="172"/>
    </row>
    <row r="93" spans="2:14">
      <c r="B93" s="164"/>
      <c r="C93" s="165"/>
      <c r="D93" s="166"/>
      <c r="E93" s="221"/>
      <c r="F93" s="529" t="s">
        <v>278</v>
      </c>
      <c r="G93" s="530"/>
      <c r="H93" s="530"/>
      <c r="I93" s="530"/>
      <c r="J93" s="531"/>
      <c r="K93" s="222"/>
      <c r="L93" s="433"/>
      <c r="M93" s="220"/>
      <c r="N93" s="172"/>
    </row>
    <row r="94" spans="2:14">
      <c r="B94" s="164"/>
      <c r="C94" s="165"/>
      <c r="D94" s="166"/>
      <c r="E94" s="221"/>
      <c r="F94" s="529" t="s">
        <v>279</v>
      </c>
      <c r="G94" s="530"/>
      <c r="H94" s="530"/>
      <c r="I94" s="530"/>
      <c r="J94" s="531"/>
      <c r="K94" s="222"/>
      <c r="L94" s="433"/>
      <c r="M94" s="220"/>
      <c r="N94" s="172"/>
    </row>
    <row r="95" spans="2:14">
      <c r="B95" s="164"/>
      <c r="C95" s="165"/>
      <c r="D95" s="166"/>
      <c r="E95" s="221"/>
      <c r="F95" s="529" t="s">
        <v>357</v>
      </c>
      <c r="G95" s="530"/>
      <c r="H95" s="530"/>
      <c r="I95" s="530"/>
      <c r="J95" s="531"/>
      <c r="K95" s="222"/>
      <c r="L95" s="433"/>
      <c r="M95" s="220"/>
      <c r="N95" s="172"/>
    </row>
    <row r="96" spans="2:14">
      <c r="B96" s="164"/>
      <c r="C96" s="165"/>
      <c r="D96" s="166"/>
      <c r="E96" s="215"/>
      <c r="F96" s="532" t="s">
        <v>29</v>
      </c>
      <c r="G96" s="533"/>
      <c r="H96" s="533"/>
      <c r="I96" s="533"/>
      <c r="J96" s="533"/>
      <c r="K96" s="533"/>
      <c r="L96" s="534"/>
      <c r="M96" s="225">
        <f>SUM(M92:M95)</f>
        <v>120334</v>
      </c>
      <c r="N96" s="172"/>
    </row>
    <row r="97" spans="2:14">
      <c r="B97" s="164"/>
      <c r="C97" s="165"/>
      <c r="D97" s="166"/>
      <c r="E97" s="227"/>
      <c r="F97" s="228"/>
      <c r="G97" s="228"/>
      <c r="H97" s="228"/>
      <c r="I97" s="228"/>
      <c r="J97" s="228"/>
      <c r="K97" s="228"/>
      <c r="L97" s="300"/>
      <c r="M97" s="229"/>
      <c r="N97" s="172"/>
    </row>
    <row r="98" spans="2:14">
      <c r="B98" s="164"/>
      <c r="C98" s="165"/>
      <c r="D98" s="166"/>
      <c r="E98" s="212">
        <v>2</v>
      </c>
      <c r="F98" s="213" t="s">
        <v>40</v>
      </c>
      <c r="G98" s="228"/>
      <c r="H98" s="228"/>
      <c r="I98" s="228"/>
      <c r="J98" s="228"/>
      <c r="K98" s="228"/>
      <c r="L98" s="300"/>
      <c r="M98" s="229"/>
      <c r="N98" s="172"/>
    </row>
    <row r="99" spans="2:14">
      <c r="B99" s="164"/>
      <c r="C99" s="165"/>
      <c r="D99" s="166"/>
      <c r="E99" s="212"/>
      <c r="F99" s="213"/>
      <c r="G99" s="228"/>
      <c r="H99" s="228"/>
      <c r="I99" s="228"/>
      <c r="J99" s="228"/>
      <c r="K99" s="228"/>
      <c r="L99" s="300"/>
      <c r="M99" s="229"/>
      <c r="N99" s="172"/>
    </row>
    <row r="100" spans="2:14">
      <c r="B100" s="164"/>
      <c r="C100" s="227">
        <v>2.1</v>
      </c>
      <c r="D100" s="166"/>
      <c r="E100" s="227"/>
      <c r="F100" s="232" t="s">
        <v>42</v>
      </c>
      <c r="G100" s="228"/>
      <c r="H100" s="228"/>
      <c r="I100" s="228"/>
      <c r="J100" s="228"/>
      <c r="K100" s="228"/>
      <c r="L100" s="300"/>
      <c r="M100" s="229"/>
      <c r="N100" s="172"/>
    </row>
    <row r="101" spans="2:14">
      <c r="B101" s="164"/>
      <c r="C101" s="227"/>
      <c r="D101" s="166"/>
      <c r="E101" s="227"/>
      <c r="F101" s="232"/>
      <c r="G101" s="233" t="s">
        <v>358</v>
      </c>
      <c r="H101" s="228"/>
      <c r="I101" s="228"/>
      <c r="J101" s="228"/>
      <c r="K101" s="228"/>
      <c r="L101" s="300"/>
      <c r="M101" s="229"/>
      <c r="N101" s="172"/>
    </row>
    <row r="102" spans="2:14">
      <c r="B102" s="164"/>
      <c r="C102" s="234">
        <v>2.2000000000000002</v>
      </c>
      <c r="D102" s="166"/>
      <c r="E102" s="227"/>
      <c r="F102" s="232" t="s">
        <v>43</v>
      </c>
      <c r="G102" s="228"/>
      <c r="H102" s="228"/>
      <c r="I102" s="228"/>
      <c r="J102" s="228"/>
      <c r="K102" s="228"/>
      <c r="L102" s="300"/>
      <c r="M102" s="229"/>
      <c r="N102" s="172"/>
    </row>
    <row r="103" spans="2:14">
      <c r="B103" s="164"/>
      <c r="C103" s="234"/>
      <c r="D103" s="166"/>
      <c r="E103" s="227"/>
      <c r="F103" s="232"/>
      <c r="G103" s="233" t="s">
        <v>360</v>
      </c>
      <c r="H103" s="228"/>
      <c r="I103" s="228"/>
      <c r="J103" s="228"/>
      <c r="K103" s="228"/>
      <c r="L103" s="300"/>
      <c r="M103" s="229"/>
      <c r="N103" s="172"/>
    </row>
    <row r="104" spans="2:14">
      <c r="B104" s="164"/>
      <c r="C104" s="227">
        <v>2.2999999999999998</v>
      </c>
      <c r="D104" s="166"/>
      <c r="E104" s="227"/>
      <c r="F104" s="232" t="s">
        <v>41</v>
      </c>
      <c r="G104" s="228"/>
      <c r="H104" s="228"/>
      <c r="I104" s="228"/>
      <c r="J104" s="228"/>
      <c r="K104" s="228"/>
      <c r="L104" s="300"/>
      <c r="M104" s="229"/>
      <c r="N104" s="172"/>
    </row>
    <row r="105" spans="2:14">
      <c r="B105" s="164"/>
      <c r="C105" s="165"/>
      <c r="D105" s="166"/>
      <c r="E105" s="227"/>
      <c r="F105" s="228"/>
      <c r="G105" s="233" t="s">
        <v>359</v>
      </c>
      <c r="H105" s="228"/>
      <c r="I105" s="228"/>
      <c r="J105" s="228"/>
      <c r="K105" s="228"/>
      <c r="L105" s="300"/>
      <c r="M105" s="229"/>
      <c r="N105" s="172"/>
    </row>
    <row r="106" spans="2:14">
      <c r="B106" s="159"/>
      <c r="C106" s="235"/>
      <c r="D106" s="147"/>
      <c r="E106" s="228"/>
      <c r="F106" s="228"/>
      <c r="G106" s="228"/>
      <c r="H106" s="228"/>
      <c r="I106" s="228"/>
      <c r="J106" s="228"/>
      <c r="K106" s="228"/>
      <c r="L106" s="300"/>
      <c r="M106" s="236"/>
      <c r="N106" s="160"/>
    </row>
    <row r="107" spans="2:14">
      <c r="B107" s="159"/>
      <c r="C107" s="235"/>
      <c r="D107" s="147"/>
      <c r="E107" s="237">
        <v>3</v>
      </c>
      <c r="F107" s="238" t="s">
        <v>44</v>
      </c>
      <c r="G107" s="228"/>
      <c r="H107" s="228"/>
      <c r="I107" s="228"/>
      <c r="J107" s="228"/>
      <c r="K107" s="228"/>
      <c r="L107" s="300"/>
      <c r="M107" s="236"/>
      <c r="N107" s="160"/>
    </row>
    <row r="108" spans="2:14">
      <c r="B108" s="159"/>
      <c r="C108" s="235">
        <v>3.1</v>
      </c>
      <c r="D108" s="147"/>
      <c r="E108" s="228"/>
      <c r="F108" s="239" t="s">
        <v>45</v>
      </c>
      <c r="G108" s="228"/>
      <c r="H108" s="228"/>
      <c r="I108" s="228"/>
      <c r="J108" s="228"/>
      <c r="K108" s="228"/>
      <c r="L108" s="300"/>
      <c r="M108" s="236"/>
      <c r="N108" s="160"/>
    </row>
    <row r="109" spans="2:14">
      <c r="B109" s="159"/>
      <c r="C109" s="235"/>
      <c r="D109" s="147"/>
      <c r="E109" s="157"/>
      <c r="F109" s="240" t="s">
        <v>281</v>
      </c>
      <c r="G109" s="241"/>
      <c r="H109" s="241"/>
      <c r="I109" s="241"/>
      <c r="J109" s="241"/>
      <c r="K109" s="241"/>
      <c r="L109" s="435">
        <f>Aktivet!G14</f>
        <v>154749760</v>
      </c>
      <c r="M109" s="236"/>
      <c r="N109" s="160"/>
    </row>
    <row r="110" spans="2:14">
      <c r="B110" s="159"/>
      <c r="C110" s="235"/>
      <c r="D110" s="147"/>
      <c r="E110" s="227" t="s">
        <v>280</v>
      </c>
      <c r="F110" s="241" t="s">
        <v>362</v>
      </c>
      <c r="G110" s="241"/>
      <c r="H110" s="241"/>
      <c r="I110" s="241"/>
      <c r="J110" s="241"/>
      <c r="K110" s="242"/>
      <c r="L110" s="436"/>
      <c r="M110" s="236"/>
      <c r="N110" s="160"/>
    </row>
    <row r="111" spans="2:14">
      <c r="B111" s="159"/>
      <c r="C111" s="235"/>
      <c r="D111" s="147"/>
      <c r="E111" s="227" t="s">
        <v>280</v>
      </c>
      <c r="F111" s="241" t="s">
        <v>363</v>
      </c>
      <c r="G111" s="241"/>
      <c r="H111" s="241"/>
      <c r="I111" s="241"/>
      <c r="J111" s="241"/>
      <c r="K111" s="242"/>
      <c r="L111" s="436"/>
      <c r="M111" s="236"/>
      <c r="N111" s="160"/>
    </row>
    <row r="112" spans="2:14">
      <c r="B112" s="159"/>
      <c r="C112" s="235"/>
      <c r="D112" s="147"/>
      <c r="E112" s="227" t="s">
        <v>280</v>
      </c>
      <c r="F112" s="200" t="s">
        <v>389</v>
      </c>
      <c r="G112" s="241"/>
      <c r="H112" s="241"/>
      <c r="I112" s="241"/>
      <c r="J112" s="241"/>
      <c r="K112" s="242"/>
      <c r="L112" s="436"/>
      <c r="M112" s="236"/>
      <c r="N112" s="160"/>
    </row>
    <row r="113" spans="2:14">
      <c r="B113" s="159"/>
      <c r="C113" s="235"/>
      <c r="D113" s="147"/>
      <c r="E113" s="228"/>
      <c r="G113" s="243" t="s">
        <v>361</v>
      </c>
      <c r="H113" s="228"/>
      <c r="I113" s="241"/>
      <c r="J113" s="241"/>
      <c r="K113" s="228"/>
      <c r="L113" s="305"/>
      <c r="M113" s="236"/>
      <c r="N113" s="160"/>
    </row>
    <row r="114" spans="2:14">
      <c r="B114" s="159"/>
      <c r="C114" s="235"/>
      <c r="D114" s="147"/>
      <c r="E114" s="228"/>
      <c r="F114" s="239"/>
      <c r="G114" s="228"/>
      <c r="H114" s="228"/>
      <c r="I114" s="241"/>
      <c r="J114" s="241"/>
      <c r="K114" s="228"/>
      <c r="L114" s="305"/>
      <c r="M114" s="236"/>
      <c r="N114" s="160"/>
    </row>
    <row r="115" spans="2:14">
      <c r="B115" s="159"/>
      <c r="C115" s="235">
        <v>3.2</v>
      </c>
      <c r="D115" s="147"/>
      <c r="E115" s="228"/>
      <c r="F115" s="239" t="s">
        <v>46</v>
      </c>
      <c r="G115" s="228"/>
      <c r="H115" s="228"/>
      <c r="I115" s="228"/>
      <c r="J115" s="228"/>
      <c r="K115" s="228"/>
      <c r="L115" s="305"/>
      <c r="M115" s="236"/>
      <c r="N115" s="160"/>
    </row>
    <row r="116" spans="2:14">
      <c r="B116" s="159"/>
      <c r="C116" s="235"/>
      <c r="D116" s="147"/>
      <c r="E116" s="227" t="s">
        <v>280</v>
      </c>
      <c r="F116" s="239" t="s">
        <v>364</v>
      </c>
      <c r="G116" s="228"/>
      <c r="H116" s="228"/>
      <c r="I116" s="228"/>
      <c r="J116" s="228"/>
      <c r="K116" s="228"/>
      <c r="L116" s="305"/>
      <c r="M116" s="236"/>
      <c r="N116" s="160"/>
    </row>
    <row r="117" spans="2:14">
      <c r="B117" s="159"/>
      <c r="C117" s="235"/>
      <c r="D117" s="147"/>
      <c r="E117" s="228"/>
      <c r="F117" s="239"/>
      <c r="G117" s="228"/>
      <c r="H117" s="228"/>
      <c r="I117" s="228"/>
      <c r="J117" s="228"/>
      <c r="K117" s="228"/>
      <c r="L117" s="305"/>
      <c r="M117" s="236"/>
      <c r="N117" s="160"/>
    </row>
    <row r="118" spans="2:14">
      <c r="B118" s="159"/>
      <c r="C118" s="235">
        <v>3.3</v>
      </c>
      <c r="D118" s="147"/>
      <c r="E118" s="228"/>
      <c r="F118" s="239" t="s">
        <v>47</v>
      </c>
      <c r="G118" s="228"/>
      <c r="H118" s="228"/>
      <c r="I118" s="228"/>
      <c r="J118" s="228"/>
      <c r="K118" s="228"/>
      <c r="L118" s="305"/>
      <c r="M118" s="236"/>
      <c r="N118" s="160"/>
    </row>
    <row r="119" spans="2:14">
      <c r="B119" s="159"/>
      <c r="C119" s="235"/>
      <c r="D119" s="147"/>
      <c r="E119" s="227" t="s">
        <v>280</v>
      </c>
      <c r="F119" s="244" t="s">
        <v>365</v>
      </c>
      <c r="G119" s="228"/>
      <c r="H119" s="228"/>
      <c r="I119" s="228"/>
      <c r="J119" s="228"/>
      <c r="K119" s="228"/>
      <c r="L119" s="305"/>
      <c r="M119" s="236"/>
      <c r="N119" s="160"/>
    </row>
    <row r="120" spans="2:14">
      <c r="B120" s="159"/>
      <c r="C120" s="235"/>
      <c r="D120" s="147"/>
      <c r="E120" s="228"/>
      <c r="F120" s="244"/>
      <c r="G120" s="228"/>
      <c r="H120" s="228"/>
      <c r="I120" s="228"/>
      <c r="J120" s="228"/>
      <c r="K120" s="228"/>
      <c r="L120" s="305"/>
      <c r="M120" s="236"/>
      <c r="N120" s="160"/>
    </row>
    <row r="121" spans="2:14">
      <c r="B121" s="159"/>
      <c r="C121" s="235">
        <v>3.4</v>
      </c>
      <c r="D121" s="147"/>
      <c r="E121" s="228"/>
      <c r="F121" s="239" t="s">
        <v>48</v>
      </c>
      <c r="G121" s="228"/>
      <c r="H121" s="228"/>
      <c r="I121" s="228"/>
      <c r="J121" s="228"/>
      <c r="K121" s="228"/>
      <c r="L121" s="305"/>
      <c r="M121" s="236"/>
      <c r="N121" s="160"/>
    </row>
    <row r="122" spans="2:14">
      <c r="B122" s="159"/>
      <c r="C122" s="235"/>
      <c r="D122" s="147"/>
      <c r="E122" s="227" t="s">
        <v>280</v>
      </c>
      <c r="F122" s="245" t="s">
        <v>366</v>
      </c>
      <c r="G122" s="228"/>
      <c r="H122" s="228"/>
      <c r="I122" s="228"/>
      <c r="J122" s="228"/>
      <c r="K122" s="228"/>
      <c r="L122" s="305">
        <f>Aktivet!G17</f>
        <v>29677096.800000001</v>
      </c>
      <c r="M122" s="236"/>
      <c r="N122" s="160"/>
    </row>
    <row r="123" spans="2:14">
      <c r="B123" s="159"/>
      <c r="C123" s="235"/>
      <c r="D123" s="147"/>
      <c r="E123" s="227" t="s">
        <v>280</v>
      </c>
      <c r="F123" s="245" t="s">
        <v>367</v>
      </c>
      <c r="G123" s="228"/>
      <c r="H123" s="228"/>
      <c r="I123" s="228"/>
      <c r="J123" s="228"/>
      <c r="K123" s="228"/>
      <c r="L123" s="436">
        <v>24148356</v>
      </c>
      <c r="M123" s="236"/>
      <c r="N123" s="160"/>
    </row>
    <row r="124" spans="2:14">
      <c r="B124" s="159"/>
      <c r="C124" s="235"/>
      <c r="D124" s="147"/>
      <c r="E124" s="227" t="s">
        <v>280</v>
      </c>
      <c r="F124" s="245" t="s">
        <v>368</v>
      </c>
      <c r="G124" s="228"/>
      <c r="H124" s="228"/>
      <c r="I124" s="228"/>
      <c r="J124" s="228"/>
      <c r="K124" s="228"/>
      <c r="L124" s="436"/>
      <c r="M124" s="236"/>
      <c r="N124" s="160"/>
    </row>
    <row r="125" spans="2:14">
      <c r="B125" s="159"/>
      <c r="C125" s="235"/>
      <c r="D125" s="147"/>
      <c r="E125" s="227" t="s">
        <v>280</v>
      </c>
      <c r="F125" s="245" t="s">
        <v>369</v>
      </c>
      <c r="G125" s="228"/>
      <c r="H125" s="228"/>
      <c r="I125" s="228"/>
      <c r="J125" s="228"/>
      <c r="K125" s="228"/>
      <c r="L125" s="436"/>
      <c r="M125" s="236"/>
      <c r="N125" s="160"/>
    </row>
    <row r="126" spans="2:14">
      <c r="B126" s="159"/>
      <c r="C126" s="235"/>
      <c r="D126" s="147"/>
      <c r="E126" s="227" t="s">
        <v>280</v>
      </c>
      <c r="F126" s="245" t="s">
        <v>370</v>
      </c>
      <c r="G126" s="228"/>
      <c r="H126" s="228"/>
      <c r="I126" s="228"/>
      <c r="J126" s="228"/>
      <c r="K126" s="228"/>
      <c r="L126" s="436">
        <v>1322571</v>
      </c>
      <c r="M126" s="236"/>
      <c r="N126" s="160"/>
    </row>
    <row r="127" spans="2:14">
      <c r="B127" s="159"/>
      <c r="C127" s="235"/>
      <c r="D127" s="147"/>
      <c r="E127" s="227" t="s">
        <v>280</v>
      </c>
      <c r="F127" s="245" t="s">
        <v>371</v>
      </c>
      <c r="G127" s="228"/>
      <c r="H127" s="228"/>
      <c r="I127" s="228"/>
      <c r="J127" s="228"/>
      <c r="K127" s="228"/>
      <c r="L127" s="436">
        <v>4206169.7</v>
      </c>
      <c r="M127" s="236"/>
      <c r="N127" s="160"/>
    </row>
    <row r="128" spans="2:14">
      <c r="B128" s="159"/>
      <c r="C128" s="235"/>
      <c r="D128" s="147"/>
      <c r="E128" s="227" t="s">
        <v>280</v>
      </c>
      <c r="F128" s="245" t="s">
        <v>378</v>
      </c>
      <c r="G128" s="228"/>
      <c r="H128" s="228"/>
      <c r="I128" s="228"/>
      <c r="J128" s="228"/>
      <c r="K128" s="228"/>
      <c r="L128" s="436"/>
      <c r="M128" s="236"/>
      <c r="N128" s="160"/>
    </row>
    <row r="129" spans="2:14">
      <c r="B129" s="159"/>
      <c r="C129" s="235"/>
      <c r="D129" s="147"/>
      <c r="E129" s="227" t="s">
        <v>280</v>
      </c>
      <c r="F129" s="245" t="s">
        <v>372</v>
      </c>
      <c r="G129" s="228"/>
      <c r="H129" s="228"/>
      <c r="I129" s="228"/>
      <c r="J129" s="228"/>
      <c r="K129" s="228"/>
      <c r="L129" s="436"/>
      <c r="M129" s="236"/>
      <c r="N129" s="160"/>
    </row>
    <row r="130" spans="2:14">
      <c r="B130" s="159"/>
      <c r="C130" s="235"/>
      <c r="D130" s="147"/>
      <c r="E130" s="227" t="s">
        <v>280</v>
      </c>
      <c r="F130" s="245" t="s">
        <v>379</v>
      </c>
      <c r="G130" s="228"/>
      <c r="H130" s="228"/>
      <c r="I130" s="228"/>
      <c r="J130" s="228"/>
      <c r="K130" s="228"/>
      <c r="L130" s="436"/>
      <c r="M130" s="236"/>
      <c r="N130" s="160"/>
    </row>
    <row r="131" spans="2:14">
      <c r="B131" s="159"/>
      <c r="C131" s="235"/>
      <c r="D131" s="147"/>
      <c r="E131" s="227" t="s">
        <v>280</v>
      </c>
      <c r="F131" s="245" t="s">
        <v>374</v>
      </c>
      <c r="G131" s="228"/>
      <c r="H131" s="228"/>
      <c r="I131" s="228"/>
      <c r="J131" s="228"/>
      <c r="K131" s="228"/>
      <c r="L131" s="436"/>
      <c r="M131" s="236"/>
      <c r="N131" s="160"/>
    </row>
    <row r="132" spans="2:14">
      <c r="B132" s="159"/>
      <c r="C132" s="235"/>
      <c r="D132" s="147"/>
      <c r="E132" s="227" t="s">
        <v>280</v>
      </c>
      <c r="F132" s="245" t="s">
        <v>375</v>
      </c>
      <c r="G132" s="228"/>
      <c r="H132" s="228"/>
      <c r="I132" s="228"/>
      <c r="J132" s="228"/>
      <c r="K132" s="228"/>
      <c r="L132" s="436"/>
      <c r="M132" s="236"/>
      <c r="N132" s="160"/>
    </row>
    <row r="133" spans="2:14">
      <c r="B133" s="159"/>
      <c r="C133" s="235"/>
      <c r="D133" s="147"/>
      <c r="E133" s="227" t="s">
        <v>280</v>
      </c>
      <c r="F133" s="245" t="s">
        <v>376</v>
      </c>
      <c r="G133" s="228"/>
      <c r="H133" s="228"/>
      <c r="I133" s="228"/>
      <c r="J133" s="228"/>
      <c r="K133" s="228"/>
      <c r="L133" s="436"/>
      <c r="M133" s="236"/>
      <c r="N133" s="160"/>
    </row>
    <row r="134" spans="2:14">
      <c r="B134" s="159"/>
      <c r="C134" s="235"/>
      <c r="D134" s="147"/>
      <c r="E134" s="227" t="s">
        <v>280</v>
      </c>
      <c r="F134" s="245" t="s">
        <v>377</v>
      </c>
      <c r="G134" s="228"/>
      <c r="H134" s="228"/>
      <c r="I134" s="228"/>
      <c r="J134" s="228"/>
      <c r="K134" s="228"/>
      <c r="L134" s="436"/>
      <c r="M134" s="236"/>
      <c r="N134" s="160"/>
    </row>
    <row r="135" spans="2:14">
      <c r="B135" s="159"/>
      <c r="C135" s="235"/>
      <c r="D135" s="147"/>
      <c r="E135" s="227" t="s">
        <v>280</v>
      </c>
      <c r="F135" s="245" t="s">
        <v>380</v>
      </c>
      <c r="G135" s="228"/>
      <c r="H135" s="228"/>
      <c r="I135" s="228"/>
      <c r="J135" s="228"/>
      <c r="K135" s="228"/>
      <c r="L135" s="436"/>
      <c r="M135" s="236"/>
      <c r="N135" s="160"/>
    </row>
    <row r="136" spans="2:14">
      <c r="B136" s="159"/>
      <c r="C136" s="235"/>
      <c r="D136" s="147"/>
      <c r="E136" s="228"/>
      <c r="F136" s="245"/>
      <c r="G136" s="228"/>
      <c r="H136" s="228"/>
      <c r="I136" s="228"/>
      <c r="J136" s="228"/>
      <c r="K136" s="228"/>
      <c r="L136" s="437"/>
      <c r="M136" s="236"/>
      <c r="N136" s="160"/>
    </row>
    <row r="137" spans="2:14">
      <c r="B137" s="159"/>
      <c r="C137" s="235">
        <v>3.5</v>
      </c>
      <c r="D137" s="147"/>
      <c r="E137" s="228"/>
      <c r="F137" s="239" t="s">
        <v>49</v>
      </c>
      <c r="G137" s="228"/>
      <c r="H137" s="228"/>
      <c r="I137" s="228"/>
      <c r="J137" s="228"/>
      <c r="K137" s="228"/>
      <c r="L137" s="306"/>
      <c r="M137" s="236"/>
      <c r="N137" s="160"/>
    </row>
    <row r="138" spans="2:14">
      <c r="B138" s="159"/>
      <c r="C138" s="235"/>
      <c r="D138" s="147"/>
      <c r="E138" s="227" t="s">
        <v>280</v>
      </c>
      <c r="F138" s="244" t="s">
        <v>381</v>
      </c>
      <c r="G138" s="228"/>
      <c r="H138" s="228"/>
      <c r="I138" s="228"/>
      <c r="J138" s="228"/>
      <c r="K138" s="228"/>
      <c r="L138" s="306"/>
      <c r="M138" s="236"/>
      <c r="N138" s="160"/>
    </row>
    <row r="139" spans="2:14">
      <c r="B139" s="159"/>
      <c r="C139" s="235"/>
      <c r="D139" s="147"/>
      <c r="E139" s="227" t="s">
        <v>280</v>
      </c>
      <c r="F139" s="244" t="s">
        <v>382</v>
      </c>
      <c r="G139" s="228"/>
      <c r="H139" s="228"/>
      <c r="I139" s="228"/>
      <c r="J139" s="228"/>
      <c r="K139" s="228"/>
      <c r="L139" s="306"/>
      <c r="M139" s="236"/>
      <c r="N139" s="160"/>
    </row>
    <row r="140" spans="2:14">
      <c r="B140" s="159"/>
      <c r="C140" s="235"/>
      <c r="D140" s="147"/>
      <c r="E140" s="228"/>
      <c r="F140" s="239"/>
      <c r="G140" s="228"/>
      <c r="H140" s="228"/>
      <c r="I140" s="228"/>
      <c r="J140" s="228"/>
      <c r="K140" s="228"/>
      <c r="L140" s="305"/>
      <c r="M140" s="236"/>
      <c r="N140" s="160"/>
    </row>
    <row r="141" spans="2:14">
      <c r="B141" s="159"/>
      <c r="C141" s="235"/>
      <c r="D141" s="147"/>
      <c r="E141" s="237">
        <v>4</v>
      </c>
      <c r="F141" s="238" t="s">
        <v>50</v>
      </c>
      <c r="G141" s="228"/>
      <c r="H141" s="228"/>
      <c r="I141" s="228"/>
      <c r="J141" s="228"/>
      <c r="K141" s="228"/>
      <c r="L141" s="305"/>
      <c r="M141" s="236"/>
      <c r="N141" s="160"/>
    </row>
    <row r="142" spans="2:14">
      <c r="B142" s="159"/>
      <c r="C142" s="235">
        <v>4.0999999999999996</v>
      </c>
      <c r="D142" s="147"/>
      <c r="E142" s="228"/>
      <c r="F142" s="239" t="s">
        <v>51</v>
      </c>
      <c r="G142" s="228"/>
      <c r="H142" s="228"/>
      <c r="I142" s="228"/>
      <c r="J142" s="228"/>
      <c r="K142" s="228"/>
      <c r="L142" s="306">
        <f>Aktivet!G20</f>
        <v>554160</v>
      </c>
      <c r="M142" s="236"/>
      <c r="N142" s="160"/>
    </row>
    <row r="143" spans="2:14">
      <c r="B143" s="159"/>
      <c r="C143" s="235"/>
      <c r="D143" s="147"/>
      <c r="E143" s="227" t="s">
        <v>280</v>
      </c>
      <c r="F143" s="245" t="s">
        <v>383</v>
      </c>
      <c r="G143" s="228"/>
      <c r="H143" s="228"/>
      <c r="I143" s="228"/>
      <c r="J143" s="228"/>
      <c r="K143" s="228"/>
      <c r="L143" s="306"/>
      <c r="M143" s="236"/>
      <c r="N143" s="160"/>
    </row>
    <row r="144" spans="2:14">
      <c r="B144" s="159"/>
      <c r="C144" s="235"/>
      <c r="D144" s="147"/>
      <c r="E144" s="227" t="s">
        <v>280</v>
      </c>
      <c r="F144" s="245" t="s">
        <v>384</v>
      </c>
      <c r="G144" s="228"/>
      <c r="H144" s="228"/>
      <c r="I144" s="228"/>
      <c r="J144" s="228"/>
      <c r="K144" s="228"/>
      <c r="L144" s="306"/>
      <c r="M144" s="236"/>
      <c r="N144" s="160"/>
    </row>
    <row r="145" spans="2:14">
      <c r="B145" s="159"/>
      <c r="C145" s="235"/>
      <c r="D145" s="147"/>
      <c r="E145" s="227" t="s">
        <v>280</v>
      </c>
      <c r="F145" s="245" t="s">
        <v>385</v>
      </c>
      <c r="G145" s="228"/>
      <c r="H145" s="228"/>
      <c r="I145" s="228"/>
      <c r="J145" s="228"/>
      <c r="K145" s="228"/>
      <c r="L145" s="306"/>
      <c r="M145" s="236"/>
      <c r="N145" s="160"/>
    </row>
    <row r="146" spans="2:14">
      <c r="B146" s="159"/>
      <c r="C146" s="235"/>
      <c r="D146" s="147"/>
      <c r="E146" s="227" t="s">
        <v>280</v>
      </c>
      <c r="F146" s="245" t="s">
        <v>386</v>
      </c>
      <c r="G146" s="228"/>
      <c r="H146" s="228"/>
      <c r="I146" s="228"/>
      <c r="J146" s="228"/>
      <c r="K146" s="228"/>
      <c r="L146" s="306"/>
      <c r="M146" s="236"/>
      <c r="N146" s="160"/>
    </row>
    <row r="147" spans="2:14">
      <c r="B147" s="159"/>
      <c r="C147" s="235"/>
      <c r="D147" s="147"/>
      <c r="E147" s="227" t="s">
        <v>280</v>
      </c>
      <c r="F147" s="245" t="s">
        <v>387</v>
      </c>
      <c r="G147" s="228"/>
      <c r="H147" s="228"/>
      <c r="I147" s="228"/>
      <c r="J147" s="228"/>
      <c r="K147" s="228"/>
      <c r="L147" s="306"/>
      <c r="M147" s="236"/>
      <c r="N147" s="160"/>
    </row>
    <row r="148" spans="2:14">
      <c r="B148" s="159"/>
      <c r="C148" s="235"/>
      <c r="D148" s="147"/>
      <c r="E148" s="246" t="s">
        <v>280</v>
      </c>
      <c r="F148" s="247" t="s">
        <v>388</v>
      </c>
      <c r="G148" s="246"/>
      <c r="H148" s="246"/>
      <c r="I148" s="228"/>
      <c r="J148" s="228"/>
      <c r="K148" s="228"/>
      <c r="L148" s="306"/>
      <c r="M148" s="236"/>
      <c r="N148" s="160"/>
    </row>
    <row r="149" spans="2:14">
      <c r="B149" s="159"/>
      <c r="C149" s="235"/>
      <c r="D149" s="147"/>
      <c r="E149" s="227" t="s">
        <v>280</v>
      </c>
      <c r="F149" s="245" t="s">
        <v>390</v>
      </c>
      <c r="G149" s="228"/>
      <c r="H149" s="228"/>
      <c r="I149" s="228"/>
      <c r="J149" s="228"/>
      <c r="K149" s="228"/>
      <c r="L149" s="306"/>
      <c r="M149" s="236"/>
      <c r="N149" s="160"/>
    </row>
    <row r="150" spans="2:14">
      <c r="B150" s="159"/>
      <c r="C150" s="235"/>
      <c r="D150" s="147"/>
      <c r="E150" s="227" t="s">
        <v>280</v>
      </c>
      <c r="F150" s="245" t="s">
        <v>391</v>
      </c>
      <c r="G150" s="228"/>
      <c r="H150" s="228"/>
      <c r="I150" s="228"/>
      <c r="J150" s="228"/>
      <c r="K150" s="228"/>
      <c r="L150" s="306"/>
      <c r="M150" s="236"/>
      <c r="N150" s="160"/>
    </row>
    <row r="151" spans="2:14">
      <c r="B151" s="159"/>
      <c r="C151" s="235"/>
      <c r="D151" s="147"/>
      <c r="E151" s="228"/>
      <c r="G151" s="243" t="s">
        <v>397</v>
      </c>
      <c r="H151" s="228"/>
      <c r="I151" s="228"/>
      <c r="J151" s="228"/>
      <c r="K151" s="228"/>
      <c r="L151" s="305"/>
      <c r="M151" s="236"/>
      <c r="N151" s="160"/>
    </row>
    <row r="152" spans="2:14">
      <c r="B152" s="159"/>
      <c r="C152" s="235"/>
      <c r="D152" s="147"/>
      <c r="E152" s="228"/>
      <c r="F152" s="243"/>
      <c r="G152" s="228"/>
      <c r="H152" s="228"/>
      <c r="I152" s="228"/>
      <c r="J152" s="228"/>
      <c r="K152" s="228"/>
      <c r="L152" s="305"/>
      <c r="M152" s="236"/>
      <c r="N152" s="160"/>
    </row>
    <row r="153" spans="2:14">
      <c r="B153" s="159"/>
      <c r="C153" s="235">
        <v>4.2</v>
      </c>
      <c r="D153" s="147"/>
      <c r="E153" s="228"/>
      <c r="F153" s="239" t="s">
        <v>52</v>
      </c>
      <c r="G153" s="228"/>
      <c r="H153" s="228"/>
      <c r="I153" s="228"/>
      <c r="J153" s="228"/>
      <c r="K153" s="228"/>
      <c r="L153" s="306"/>
      <c r="M153" s="236"/>
      <c r="N153" s="160"/>
    </row>
    <row r="154" spans="2:14">
      <c r="B154" s="159"/>
      <c r="C154" s="235"/>
      <c r="D154" s="147"/>
      <c r="E154" s="227" t="s">
        <v>280</v>
      </c>
      <c r="F154" s="245" t="s">
        <v>392</v>
      </c>
      <c r="G154" s="228"/>
      <c r="H154" s="228"/>
      <c r="I154" s="228"/>
      <c r="J154" s="228"/>
      <c r="K154" s="228"/>
      <c r="L154" s="306"/>
      <c r="M154" s="236"/>
      <c r="N154" s="160"/>
    </row>
    <row r="155" spans="2:14">
      <c r="B155" s="159"/>
      <c r="C155" s="235"/>
      <c r="D155" s="147"/>
      <c r="E155" s="227" t="s">
        <v>280</v>
      </c>
      <c r="F155" s="245" t="s">
        <v>393</v>
      </c>
      <c r="G155" s="228"/>
      <c r="H155" s="228"/>
      <c r="I155" s="228"/>
      <c r="J155" s="228"/>
      <c r="K155" s="228"/>
      <c r="L155" s="306"/>
      <c r="M155" s="236"/>
      <c r="N155" s="160"/>
    </row>
    <row r="156" spans="2:14">
      <c r="B156" s="159"/>
      <c r="C156" s="235"/>
      <c r="D156" s="147"/>
      <c r="E156" s="227" t="s">
        <v>280</v>
      </c>
      <c r="F156" s="245" t="s">
        <v>394</v>
      </c>
      <c r="G156" s="228"/>
      <c r="H156" s="228"/>
      <c r="I156" s="228"/>
      <c r="J156" s="228"/>
      <c r="K156" s="228"/>
      <c r="L156" s="306"/>
      <c r="M156" s="236"/>
      <c r="N156" s="160"/>
    </row>
    <row r="157" spans="2:14">
      <c r="B157" s="159"/>
      <c r="C157" s="235"/>
      <c r="D157" s="147"/>
      <c r="E157" s="227" t="s">
        <v>280</v>
      </c>
      <c r="F157" s="245" t="s">
        <v>395</v>
      </c>
      <c r="G157" s="228"/>
      <c r="H157" s="228"/>
      <c r="I157" s="228"/>
      <c r="J157" s="228"/>
      <c r="K157" s="228"/>
      <c r="L157" s="306"/>
      <c r="M157" s="236"/>
      <c r="N157" s="160"/>
    </row>
    <row r="158" spans="2:14" ht="15.75">
      <c r="B158" s="159"/>
      <c r="C158" s="235"/>
      <c r="D158" s="147"/>
      <c r="E158" s="228"/>
      <c r="F158" s="248"/>
      <c r="G158" s="243" t="s">
        <v>396</v>
      </c>
      <c r="H158" s="228"/>
      <c r="I158" s="228"/>
      <c r="J158" s="228"/>
      <c r="K158" s="228"/>
      <c r="L158" s="305"/>
      <c r="M158" s="236"/>
      <c r="N158" s="160"/>
    </row>
    <row r="159" spans="2:14" ht="15.75">
      <c r="B159" s="159"/>
      <c r="C159" s="235"/>
      <c r="D159" s="147"/>
      <c r="E159" s="228"/>
      <c r="F159" s="248"/>
      <c r="G159" s="243"/>
      <c r="H159" s="228"/>
      <c r="I159" s="228"/>
      <c r="J159" s="228"/>
      <c r="K159" s="228"/>
      <c r="L159" s="305"/>
      <c r="M159" s="236"/>
      <c r="N159" s="160"/>
    </row>
    <row r="160" spans="2:14">
      <c r="B160" s="159"/>
      <c r="C160" s="235">
        <v>4.3</v>
      </c>
      <c r="D160" s="147"/>
      <c r="E160" s="228"/>
      <c r="F160" s="239" t="s">
        <v>53</v>
      </c>
      <c r="G160" s="228"/>
      <c r="H160" s="228"/>
      <c r="I160" s="228"/>
      <c r="J160" s="228"/>
      <c r="K160" s="228"/>
      <c r="L160" s="306">
        <f>Aktivet!G22</f>
        <v>352767239</v>
      </c>
      <c r="M160" s="236"/>
      <c r="N160" s="160"/>
    </row>
    <row r="161" spans="2:14">
      <c r="B161" s="159"/>
      <c r="C161" s="235"/>
      <c r="D161" s="147"/>
      <c r="E161" s="227" t="s">
        <v>280</v>
      </c>
      <c r="F161" s="245" t="s">
        <v>398</v>
      </c>
      <c r="G161" s="228"/>
      <c r="H161" s="228"/>
      <c r="I161" s="228"/>
      <c r="J161" s="228"/>
      <c r="K161" s="228"/>
      <c r="L161" s="306"/>
      <c r="M161" s="236"/>
      <c r="N161" s="160"/>
    </row>
    <row r="162" spans="2:14">
      <c r="B162" s="159"/>
      <c r="C162" s="235"/>
      <c r="D162" s="147"/>
      <c r="E162" s="227" t="s">
        <v>280</v>
      </c>
      <c r="F162" s="245" t="s">
        <v>399</v>
      </c>
      <c r="G162" s="228"/>
      <c r="H162" s="228"/>
      <c r="I162" s="228"/>
      <c r="J162" s="228"/>
      <c r="K162" s="228"/>
      <c r="L162" s="306">
        <v>352767239</v>
      </c>
      <c r="M162" s="236"/>
      <c r="N162" s="160"/>
    </row>
    <row r="163" spans="2:14">
      <c r="B163" s="159"/>
      <c r="C163" s="235"/>
      <c r="D163" s="147"/>
      <c r="E163" s="227" t="s">
        <v>280</v>
      </c>
      <c r="F163" s="245" t="s">
        <v>400</v>
      </c>
      <c r="G163" s="228"/>
      <c r="H163" s="228"/>
      <c r="I163" s="228"/>
      <c r="J163" s="228"/>
      <c r="K163" s="228"/>
      <c r="L163" s="306"/>
      <c r="M163" s="236"/>
      <c r="N163" s="160"/>
    </row>
    <row r="164" spans="2:14">
      <c r="B164" s="159"/>
      <c r="C164" s="235"/>
      <c r="D164" s="147"/>
      <c r="E164" s="227" t="s">
        <v>280</v>
      </c>
      <c r="F164" s="245" t="s">
        <v>401</v>
      </c>
      <c r="G164" s="228"/>
      <c r="H164" s="228"/>
      <c r="I164" s="228"/>
      <c r="J164" s="228"/>
      <c r="K164" s="228"/>
      <c r="L164" s="306"/>
      <c r="M164" s="236"/>
      <c r="N164" s="160"/>
    </row>
    <row r="165" spans="2:14">
      <c r="B165" s="159"/>
      <c r="C165" s="235"/>
      <c r="D165" s="147"/>
      <c r="E165" s="228"/>
      <c r="F165" s="239"/>
      <c r="G165" s="243" t="s">
        <v>397</v>
      </c>
      <c r="H165" s="228"/>
      <c r="I165" s="228"/>
      <c r="J165" s="228"/>
      <c r="K165" s="228"/>
      <c r="L165" s="305"/>
      <c r="M165" s="236"/>
      <c r="N165" s="160"/>
    </row>
    <row r="166" spans="2:14">
      <c r="B166" s="159"/>
      <c r="C166" s="235"/>
      <c r="D166" s="147"/>
      <c r="E166" s="228"/>
      <c r="F166" s="239"/>
      <c r="G166" s="228"/>
      <c r="H166" s="228"/>
      <c r="I166" s="228"/>
      <c r="J166" s="228"/>
      <c r="K166" s="228"/>
      <c r="L166" s="305"/>
      <c r="M166" s="236"/>
      <c r="N166" s="160"/>
    </row>
    <row r="167" spans="2:14">
      <c r="B167" s="159"/>
      <c r="C167" s="235">
        <v>4.4000000000000004</v>
      </c>
      <c r="D167" s="147"/>
      <c r="E167" s="228"/>
      <c r="F167" s="239" t="s">
        <v>54</v>
      </c>
      <c r="G167" s="228"/>
      <c r="H167" s="228"/>
      <c r="I167" s="228"/>
      <c r="J167" s="228"/>
      <c r="K167" s="228"/>
      <c r="L167" s="306">
        <f>Aktivet!G23</f>
        <v>26311160</v>
      </c>
      <c r="M167" s="236"/>
      <c r="N167" s="160"/>
    </row>
    <row r="168" spans="2:14">
      <c r="B168" s="159"/>
      <c r="C168" s="235"/>
      <c r="D168" s="147"/>
      <c r="E168" s="227" t="s">
        <v>280</v>
      </c>
      <c r="F168" s="244" t="s">
        <v>54</v>
      </c>
      <c r="G168" s="228"/>
      <c r="H168" s="228"/>
      <c r="I168" s="228"/>
      <c r="J168" s="228"/>
      <c r="K168" s="228"/>
      <c r="L168" s="306"/>
      <c r="M168" s="236"/>
      <c r="N168" s="160"/>
    </row>
    <row r="169" spans="2:14">
      <c r="B169" s="159"/>
      <c r="C169" s="235"/>
      <c r="D169" s="147"/>
      <c r="E169" s="227" t="s">
        <v>280</v>
      </c>
      <c r="F169" s="245" t="s">
        <v>402</v>
      </c>
      <c r="G169" s="228"/>
      <c r="H169" s="228"/>
      <c r="I169" s="228"/>
      <c r="J169" s="228"/>
      <c r="K169" s="228"/>
      <c r="L169" s="306"/>
      <c r="M169" s="236"/>
      <c r="N169" s="160"/>
    </row>
    <row r="170" spans="2:14">
      <c r="B170" s="159"/>
      <c r="C170" s="235"/>
      <c r="D170" s="147"/>
      <c r="E170" s="228"/>
      <c r="F170" s="239"/>
      <c r="G170" s="243" t="s">
        <v>403</v>
      </c>
      <c r="H170" s="228"/>
      <c r="I170" s="228"/>
      <c r="J170" s="228"/>
      <c r="K170" s="228"/>
      <c r="L170" s="305"/>
      <c r="M170" s="236"/>
      <c r="N170" s="160"/>
    </row>
    <row r="171" spans="2:14">
      <c r="B171" s="159"/>
      <c r="C171" s="235"/>
      <c r="D171" s="147"/>
      <c r="E171" s="228"/>
      <c r="F171" s="239"/>
      <c r="G171" s="228"/>
      <c r="H171" s="228"/>
      <c r="I171" s="228"/>
      <c r="J171" s="228"/>
      <c r="K171" s="228"/>
      <c r="L171" s="305"/>
      <c r="M171" s="236"/>
      <c r="N171" s="160"/>
    </row>
    <row r="172" spans="2:14">
      <c r="B172" s="159"/>
      <c r="C172" s="235">
        <v>4.5</v>
      </c>
      <c r="D172" s="147"/>
      <c r="E172" s="228"/>
      <c r="F172" s="239" t="s">
        <v>55</v>
      </c>
      <c r="G172" s="228"/>
      <c r="H172" s="228"/>
      <c r="I172" s="228"/>
      <c r="J172" s="228"/>
      <c r="K172" s="228"/>
      <c r="L172" s="306"/>
      <c r="M172" s="236"/>
      <c r="N172" s="160"/>
    </row>
    <row r="173" spans="2:14">
      <c r="B173" s="159"/>
      <c r="C173" s="235"/>
      <c r="D173" s="147"/>
      <c r="E173" s="227" t="s">
        <v>280</v>
      </c>
      <c r="F173" s="244" t="s">
        <v>404</v>
      </c>
      <c r="G173" s="228"/>
      <c r="H173" s="228"/>
      <c r="I173" s="228"/>
      <c r="J173" s="228"/>
      <c r="K173" s="228"/>
      <c r="L173" s="306"/>
      <c r="M173" s="236"/>
      <c r="N173" s="160"/>
    </row>
    <row r="174" spans="2:14">
      <c r="B174" s="159"/>
      <c r="C174" s="235"/>
      <c r="D174" s="147"/>
      <c r="E174" s="227" t="s">
        <v>280</v>
      </c>
      <c r="F174" s="244" t="s">
        <v>405</v>
      </c>
      <c r="G174" s="228"/>
      <c r="H174" s="228"/>
      <c r="I174" s="228"/>
      <c r="J174" s="228"/>
      <c r="K174" s="228"/>
      <c r="L174" s="306"/>
      <c r="M174" s="236"/>
      <c r="N174" s="160"/>
    </row>
    <row r="175" spans="2:14">
      <c r="B175" s="159"/>
      <c r="C175" s="235"/>
      <c r="D175" s="147"/>
      <c r="E175" s="227" t="s">
        <v>280</v>
      </c>
      <c r="F175" s="244" t="s">
        <v>406</v>
      </c>
      <c r="G175" s="228"/>
      <c r="H175" s="228"/>
      <c r="I175" s="228"/>
      <c r="J175" s="228"/>
      <c r="K175" s="228"/>
      <c r="L175" s="306"/>
      <c r="M175" s="236"/>
      <c r="N175" s="160"/>
    </row>
    <row r="176" spans="2:14">
      <c r="B176" s="159"/>
      <c r="C176" s="235"/>
      <c r="D176" s="147"/>
      <c r="E176" s="227" t="s">
        <v>280</v>
      </c>
      <c r="F176" s="244" t="s">
        <v>407</v>
      </c>
      <c r="G176" s="228"/>
      <c r="H176" s="228"/>
      <c r="I176" s="228"/>
      <c r="J176" s="228"/>
      <c r="K176" s="228"/>
      <c r="L176" s="306"/>
      <c r="M176" s="236"/>
      <c r="N176" s="160"/>
    </row>
    <row r="177" spans="2:14">
      <c r="B177" s="159"/>
      <c r="C177" s="235"/>
      <c r="D177" s="147"/>
      <c r="E177" s="227" t="s">
        <v>280</v>
      </c>
      <c r="F177" s="244" t="s">
        <v>408</v>
      </c>
      <c r="G177" s="228"/>
      <c r="H177" s="228"/>
      <c r="I177" s="228"/>
      <c r="J177" s="228"/>
      <c r="K177" s="228"/>
      <c r="L177" s="306"/>
      <c r="M177" s="236"/>
      <c r="N177" s="160"/>
    </row>
    <row r="178" spans="2:14">
      <c r="B178" s="159"/>
      <c r="C178" s="235"/>
      <c r="D178" s="147"/>
      <c r="E178" s="228"/>
      <c r="F178" s="239"/>
      <c r="G178" s="243" t="s">
        <v>397</v>
      </c>
      <c r="H178" s="228"/>
      <c r="I178" s="228"/>
      <c r="J178" s="228"/>
      <c r="K178" s="228"/>
      <c r="L178" s="305"/>
      <c r="M178" s="236"/>
      <c r="N178" s="160"/>
    </row>
    <row r="179" spans="2:14">
      <c r="B179" s="159"/>
      <c r="C179" s="235"/>
      <c r="D179" s="147"/>
      <c r="E179" s="228"/>
      <c r="F179" s="239"/>
      <c r="G179" s="228"/>
      <c r="H179" s="228"/>
      <c r="I179" s="228"/>
      <c r="J179" s="228"/>
      <c r="K179" s="228"/>
      <c r="L179" s="305"/>
      <c r="M179" s="236"/>
      <c r="N179" s="160"/>
    </row>
    <row r="180" spans="2:14">
      <c r="B180" s="159"/>
      <c r="C180" s="235">
        <v>4.5999999999999996</v>
      </c>
      <c r="D180" s="147"/>
      <c r="E180" s="228"/>
      <c r="F180" s="239" t="s">
        <v>56</v>
      </c>
      <c r="G180" s="228"/>
      <c r="H180" s="228"/>
      <c r="I180" s="228"/>
      <c r="J180" s="228"/>
      <c r="K180" s="228"/>
      <c r="L180" s="306"/>
      <c r="M180" s="236"/>
      <c r="N180" s="160"/>
    </row>
    <row r="181" spans="2:14">
      <c r="B181" s="159"/>
      <c r="C181" s="235"/>
      <c r="D181" s="147"/>
      <c r="E181" s="227" t="s">
        <v>280</v>
      </c>
      <c r="F181" s="244" t="s">
        <v>56</v>
      </c>
      <c r="G181" s="228"/>
      <c r="H181" s="228"/>
      <c r="I181" s="228"/>
      <c r="J181" s="228"/>
      <c r="K181" s="228"/>
      <c r="L181" s="306"/>
      <c r="M181" s="236"/>
      <c r="N181" s="160"/>
    </row>
    <row r="182" spans="2:14">
      <c r="B182" s="159"/>
      <c r="C182" s="235"/>
      <c r="D182" s="147"/>
      <c r="E182" s="227"/>
      <c r="F182" s="244"/>
      <c r="G182" s="243" t="s">
        <v>409</v>
      </c>
      <c r="H182" s="228"/>
      <c r="I182" s="228"/>
      <c r="J182" s="228"/>
      <c r="K182" s="228"/>
      <c r="L182" s="305"/>
      <c r="M182" s="236"/>
      <c r="N182" s="160"/>
    </row>
    <row r="183" spans="2:14">
      <c r="B183" s="159"/>
      <c r="C183" s="235"/>
      <c r="D183" s="147"/>
      <c r="E183" s="228"/>
      <c r="F183" s="239"/>
      <c r="G183" s="228"/>
      <c r="H183" s="228"/>
      <c r="I183" s="228"/>
      <c r="J183" s="228"/>
      <c r="K183" s="228"/>
      <c r="L183" s="305"/>
      <c r="M183" s="236"/>
      <c r="N183" s="160"/>
    </row>
    <row r="184" spans="2:14">
      <c r="B184" s="159"/>
      <c r="C184" s="235">
        <v>4.7</v>
      </c>
      <c r="D184" s="147"/>
      <c r="E184" s="228"/>
      <c r="F184" s="239" t="s">
        <v>57</v>
      </c>
      <c r="G184" s="228"/>
      <c r="H184" s="228"/>
      <c r="I184" s="228"/>
      <c r="J184" s="228"/>
      <c r="K184" s="228"/>
      <c r="L184" s="306"/>
      <c r="M184" s="236"/>
      <c r="N184" s="160"/>
    </row>
    <row r="185" spans="2:14">
      <c r="B185" s="159"/>
      <c r="C185" s="235"/>
      <c r="D185" s="147"/>
      <c r="E185" s="227" t="s">
        <v>280</v>
      </c>
      <c r="F185" s="245" t="s">
        <v>410</v>
      </c>
      <c r="G185" s="228"/>
      <c r="H185" s="228"/>
      <c r="I185" s="228"/>
      <c r="J185" s="228"/>
      <c r="K185" s="228"/>
      <c r="L185" s="306"/>
      <c r="M185" s="236"/>
      <c r="N185" s="160"/>
    </row>
    <row r="186" spans="2:14">
      <c r="B186" s="159"/>
      <c r="C186" s="235"/>
      <c r="D186" s="147"/>
      <c r="E186" s="227" t="s">
        <v>280</v>
      </c>
      <c r="F186" s="245" t="s">
        <v>387</v>
      </c>
      <c r="G186" s="228"/>
      <c r="H186" s="228"/>
      <c r="I186" s="228"/>
      <c r="J186" s="228"/>
      <c r="K186" s="228"/>
      <c r="L186" s="306"/>
      <c r="M186" s="236"/>
      <c r="N186" s="160"/>
    </row>
    <row r="187" spans="2:14">
      <c r="B187" s="159"/>
      <c r="C187" s="235"/>
      <c r="D187" s="147"/>
      <c r="E187" s="227" t="s">
        <v>280</v>
      </c>
      <c r="F187" s="245" t="s">
        <v>399</v>
      </c>
      <c r="G187" s="228"/>
      <c r="H187" s="228"/>
      <c r="I187" s="228"/>
      <c r="J187" s="228"/>
      <c r="K187" s="228"/>
      <c r="L187" s="306"/>
      <c r="M187" s="236"/>
      <c r="N187" s="160"/>
    </row>
    <row r="188" spans="2:14">
      <c r="B188" s="159"/>
      <c r="C188" s="235"/>
      <c r="D188" s="147"/>
      <c r="E188" s="227" t="s">
        <v>280</v>
      </c>
      <c r="F188" s="245" t="s">
        <v>411</v>
      </c>
      <c r="G188" s="228"/>
      <c r="H188" s="228"/>
      <c r="I188" s="228"/>
      <c r="J188" s="228"/>
      <c r="K188" s="228"/>
      <c r="L188" s="306"/>
      <c r="M188" s="236"/>
      <c r="N188" s="160"/>
    </row>
    <row r="189" spans="2:14">
      <c r="B189" s="159"/>
      <c r="C189" s="235"/>
      <c r="D189" s="147"/>
      <c r="E189" s="227" t="s">
        <v>280</v>
      </c>
      <c r="F189" s="245" t="s">
        <v>412</v>
      </c>
      <c r="G189" s="228"/>
      <c r="H189" s="228"/>
      <c r="I189" s="228"/>
      <c r="J189" s="228"/>
      <c r="K189" s="228"/>
      <c r="L189" s="306"/>
      <c r="M189" s="236"/>
      <c r="N189" s="160"/>
    </row>
    <row r="190" spans="2:14">
      <c r="B190" s="159"/>
      <c r="C190" s="235"/>
      <c r="D190" s="147"/>
      <c r="E190" s="228"/>
      <c r="F190" s="239"/>
      <c r="G190" s="243" t="s">
        <v>397</v>
      </c>
      <c r="H190" s="228"/>
      <c r="I190" s="228"/>
      <c r="J190" s="228"/>
      <c r="K190" s="228"/>
      <c r="L190" s="305"/>
      <c r="M190" s="236"/>
      <c r="N190" s="160"/>
    </row>
    <row r="191" spans="2:14">
      <c r="B191" s="159"/>
      <c r="C191" s="235"/>
      <c r="D191" s="147"/>
      <c r="E191" s="228"/>
      <c r="F191" s="239"/>
      <c r="G191" s="228"/>
      <c r="H191" s="228"/>
      <c r="I191" s="228"/>
      <c r="J191" s="228"/>
      <c r="K191" s="228"/>
      <c r="L191" s="305"/>
      <c r="M191" s="236"/>
      <c r="N191" s="160"/>
    </row>
    <row r="192" spans="2:14">
      <c r="B192" s="159"/>
      <c r="C192" s="235"/>
      <c r="D192" s="147"/>
      <c r="E192" s="237">
        <v>5</v>
      </c>
      <c r="F192" s="238" t="s">
        <v>58</v>
      </c>
      <c r="G192" s="228"/>
      <c r="H192" s="228"/>
      <c r="I192" s="228"/>
      <c r="J192" s="228"/>
      <c r="K192" s="228"/>
      <c r="L192" s="306"/>
      <c r="M192" s="236"/>
      <c r="N192" s="160"/>
    </row>
    <row r="193" spans="2:14">
      <c r="B193" s="159"/>
      <c r="C193" s="235"/>
      <c r="D193" s="147"/>
      <c r="E193" s="227" t="s">
        <v>280</v>
      </c>
      <c r="F193" s="245" t="s">
        <v>413</v>
      </c>
      <c r="G193" s="228"/>
      <c r="H193" s="228"/>
      <c r="I193" s="228"/>
      <c r="J193" s="228"/>
      <c r="K193" s="228"/>
      <c r="L193" s="306"/>
      <c r="M193" s="236"/>
      <c r="N193" s="160"/>
    </row>
    <row r="194" spans="2:14">
      <c r="B194" s="159"/>
      <c r="C194" s="235"/>
      <c r="D194" s="147"/>
      <c r="E194" s="227" t="s">
        <v>280</v>
      </c>
      <c r="F194" s="245" t="s">
        <v>414</v>
      </c>
      <c r="G194" s="228"/>
      <c r="H194" s="228"/>
      <c r="I194" s="228"/>
      <c r="J194" s="228"/>
      <c r="K194" s="228"/>
      <c r="L194" s="306">
        <f>Aktivet!G27</f>
        <v>12969223</v>
      </c>
      <c r="M194" s="236"/>
      <c r="N194" s="160"/>
    </row>
    <row r="195" spans="2:14">
      <c r="B195" s="159"/>
      <c r="C195" s="235"/>
      <c r="D195" s="147"/>
      <c r="E195" s="237"/>
      <c r="F195" s="238"/>
      <c r="G195" s="228"/>
      <c r="H195" s="228"/>
      <c r="I195" s="228"/>
      <c r="J195" s="228"/>
      <c r="K195" s="228"/>
      <c r="L195" s="305"/>
      <c r="M195" s="236"/>
      <c r="N195" s="160"/>
    </row>
    <row r="196" spans="2:14">
      <c r="B196" s="159"/>
      <c r="C196" s="235"/>
      <c r="D196" s="147"/>
      <c r="E196" s="237">
        <v>6</v>
      </c>
      <c r="F196" s="238" t="s">
        <v>59</v>
      </c>
      <c r="G196" s="228"/>
      <c r="H196" s="228"/>
      <c r="I196" s="228"/>
      <c r="J196" s="228"/>
      <c r="K196" s="228"/>
      <c r="L196" s="306"/>
      <c r="M196" s="236"/>
      <c r="N196" s="160"/>
    </row>
    <row r="197" spans="2:14">
      <c r="B197" s="159"/>
      <c r="C197" s="235"/>
      <c r="D197" s="147"/>
      <c r="E197" s="227" t="s">
        <v>280</v>
      </c>
      <c r="F197" s="245" t="s">
        <v>415</v>
      </c>
      <c r="G197" s="228"/>
      <c r="H197" s="228"/>
      <c r="I197" s="228"/>
      <c r="J197" s="228"/>
      <c r="K197" s="228"/>
      <c r="L197" s="306"/>
      <c r="M197" s="236"/>
      <c r="N197" s="160"/>
    </row>
    <row r="198" spans="2:14">
      <c r="B198" s="159"/>
      <c r="C198" s="235"/>
      <c r="D198" s="147"/>
      <c r="E198" s="227" t="s">
        <v>280</v>
      </c>
      <c r="F198" s="245" t="s">
        <v>416</v>
      </c>
      <c r="G198" s="228"/>
      <c r="H198" s="228"/>
      <c r="I198" s="228"/>
      <c r="J198" s="228"/>
      <c r="K198" s="228"/>
      <c r="L198" s="306"/>
      <c r="M198" s="236"/>
      <c r="N198" s="160"/>
    </row>
    <row r="199" spans="2:14">
      <c r="B199" s="164"/>
      <c r="C199" s="165"/>
      <c r="D199" s="166"/>
      <c r="E199" s="227"/>
      <c r="F199" s="228"/>
      <c r="G199" s="228"/>
      <c r="H199" s="228"/>
      <c r="I199" s="228"/>
      <c r="J199" s="228"/>
      <c r="K199" s="228"/>
      <c r="L199" s="305"/>
      <c r="M199" s="229"/>
      <c r="N199" s="172"/>
    </row>
    <row r="200" spans="2:14">
      <c r="B200" s="164"/>
      <c r="C200" s="165"/>
      <c r="D200" s="166"/>
      <c r="E200" s="227"/>
      <c r="F200" s="228"/>
      <c r="G200" s="228"/>
      <c r="H200" s="228"/>
      <c r="I200" s="228"/>
      <c r="J200" s="228"/>
      <c r="K200" s="228"/>
      <c r="L200" s="305"/>
      <c r="M200" s="229"/>
      <c r="N200" s="172"/>
    </row>
    <row r="201" spans="2:14">
      <c r="B201" s="164"/>
      <c r="C201" s="165"/>
      <c r="D201" s="166"/>
      <c r="E201" s="227"/>
      <c r="F201" s="228"/>
      <c r="G201" s="228"/>
      <c r="H201" s="228"/>
      <c r="I201" s="228"/>
      <c r="J201" s="228"/>
      <c r="K201" s="228"/>
      <c r="L201" s="305"/>
      <c r="M201" s="229"/>
      <c r="N201" s="172"/>
    </row>
    <row r="202" spans="2:14">
      <c r="B202" s="164"/>
      <c r="C202" s="249"/>
      <c r="D202" s="241"/>
      <c r="E202" s="250" t="s">
        <v>4</v>
      </c>
      <c r="F202" s="251" t="s">
        <v>283</v>
      </c>
      <c r="G202" s="241"/>
      <c r="H202" s="241"/>
      <c r="I202" s="242"/>
      <c r="J202" s="245"/>
      <c r="K202" s="242"/>
      <c r="L202" s="437"/>
      <c r="M202" s="166"/>
      <c r="N202" s="172"/>
    </row>
    <row r="203" spans="2:14">
      <c r="B203" s="164"/>
      <c r="C203" s="249"/>
      <c r="D203" s="241"/>
      <c r="E203" s="242"/>
      <c r="F203" s="252"/>
      <c r="G203" s="252"/>
      <c r="H203" s="241"/>
      <c r="I203" s="242"/>
      <c r="J203" s="245"/>
      <c r="K203" s="242"/>
      <c r="L203" s="437"/>
      <c r="M203" s="166"/>
      <c r="N203" s="172"/>
    </row>
    <row r="204" spans="2:14">
      <c r="B204" s="164"/>
      <c r="C204" s="249"/>
      <c r="D204" s="241"/>
      <c r="E204" s="250">
        <v>7</v>
      </c>
      <c r="F204" s="253" t="s">
        <v>417</v>
      </c>
      <c r="G204" s="241"/>
      <c r="H204" s="241"/>
      <c r="I204" s="242"/>
      <c r="J204" s="245"/>
      <c r="K204" s="242"/>
      <c r="L204" s="437"/>
      <c r="M204" s="166"/>
      <c r="N204" s="172"/>
    </row>
    <row r="205" spans="2:14">
      <c r="B205" s="164"/>
      <c r="C205" s="227">
        <v>7.1</v>
      </c>
      <c r="D205" s="241"/>
      <c r="E205" s="227"/>
      <c r="F205" s="254" t="s">
        <v>63</v>
      </c>
      <c r="G205" s="241"/>
      <c r="H205" s="241"/>
      <c r="I205" s="242"/>
      <c r="J205" s="245"/>
      <c r="K205" s="242"/>
      <c r="L205" s="435"/>
      <c r="M205" s="166"/>
      <c r="N205" s="172"/>
    </row>
    <row r="206" spans="2:14">
      <c r="B206" s="164"/>
      <c r="C206" s="227"/>
      <c r="D206" s="241"/>
      <c r="E206" s="227" t="s">
        <v>280</v>
      </c>
      <c r="F206" s="245" t="s">
        <v>423</v>
      </c>
      <c r="G206" s="241"/>
      <c r="H206" s="241"/>
      <c r="I206" s="242"/>
      <c r="J206" s="245"/>
      <c r="K206" s="242"/>
      <c r="L206" s="435"/>
      <c r="M206" s="166"/>
      <c r="N206" s="172"/>
    </row>
    <row r="207" spans="2:14">
      <c r="B207" s="164"/>
      <c r="C207" s="227"/>
      <c r="D207" s="241"/>
      <c r="E207" s="227" t="s">
        <v>280</v>
      </c>
      <c r="F207" s="245" t="s">
        <v>430</v>
      </c>
      <c r="G207" s="241"/>
      <c r="H207" s="241"/>
      <c r="I207" s="242"/>
      <c r="J207" s="245"/>
      <c r="K207" s="242"/>
      <c r="L207" s="435"/>
      <c r="M207" s="166"/>
      <c r="N207" s="172"/>
    </row>
    <row r="208" spans="2:14">
      <c r="B208" s="164"/>
      <c r="C208" s="227"/>
      <c r="D208" s="241"/>
      <c r="E208" s="227" t="s">
        <v>280</v>
      </c>
      <c r="F208" s="245" t="s">
        <v>424</v>
      </c>
      <c r="G208" s="241"/>
      <c r="H208" s="241"/>
      <c r="I208" s="242"/>
      <c r="J208" s="245"/>
      <c r="K208" s="242"/>
      <c r="L208" s="435"/>
      <c r="M208" s="166"/>
      <c r="N208" s="172"/>
    </row>
    <row r="209" spans="2:14">
      <c r="B209" s="164"/>
      <c r="C209" s="227"/>
      <c r="D209" s="241"/>
      <c r="E209" s="227" t="s">
        <v>280</v>
      </c>
      <c r="F209" s="245" t="s">
        <v>431</v>
      </c>
      <c r="G209" s="241"/>
      <c r="H209" s="241"/>
      <c r="I209" s="242"/>
      <c r="J209" s="245"/>
      <c r="K209" s="242"/>
      <c r="L209" s="435"/>
      <c r="M209" s="166"/>
      <c r="N209" s="172"/>
    </row>
    <row r="210" spans="2:14">
      <c r="B210" s="164"/>
      <c r="C210" s="227"/>
      <c r="D210" s="241"/>
      <c r="E210" s="167"/>
      <c r="F210" s="240"/>
      <c r="G210" s="241"/>
      <c r="H210" s="241"/>
      <c r="I210" s="242"/>
      <c r="J210" s="245"/>
      <c r="K210" s="242"/>
      <c r="L210" s="437"/>
      <c r="M210" s="166"/>
      <c r="N210" s="172"/>
    </row>
    <row r="211" spans="2:14">
      <c r="B211" s="164"/>
      <c r="C211" s="234">
        <v>7.2</v>
      </c>
      <c r="D211" s="241"/>
      <c r="E211" s="167"/>
      <c r="F211" s="254" t="s">
        <v>64</v>
      </c>
      <c r="G211" s="241"/>
      <c r="H211" s="241"/>
      <c r="I211" s="242"/>
      <c r="J211" s="245"/>
      <c r="K211" s="242"/>
      <c r="L211" s="435"/>
      <c r="M211" s="166"/>
      <c r="N211" s="172"/>
    </row>
    <row r="212" spans="2:14">
      <c r="B212" s="164"/>
      <c r="C212" s="234"/>
      <c r="D212" s="241"/>
      <c r="E212" s="227" t="s">
        <v>280</v>
      </c>
      <c r="F212" s="245" t="s">
        <v>425</v>
      </c>
      <c r="G212" s="241"/>
      <c r="H212" s="241"/>
      <c r="I212" s="242"/>
      <c r="J212" s="245"/>
      <c r="K212" s="242"/>
      <c r="L212" s="435"/>
      <c r="M212" s="166"/>
      <c r="N212" s="172"/>
    </row>
    <row r="213" spans="2:14">
      <c r="B213" s="164"/>
      <c r="C213" s="234"/>
      <c r="D213" s="241"/>
      <c r="E213" s="227" t="s">
        <v>280</v>
      </c>
      <c r="F213" s="245" t="s">
        <v>432</v>
      </c>
      <c r="G213" s="241"/>
      <c r="H213" s="241"/>
      <c r="I213" s="242"/>
      <c r="J213" s="245"/>
      <c r="K213" s="242"/>
      <c r="L213" s="435"/>
      <c r="M213" s="166"/>
      <c r="N213" s="172"/>
    </row>
    <row r="214" spans="2:14">
      <c r="B214" s="164"/>
      <c r="C214" s="234"/>
      <c r="D214" s="241"/>
      <c r="E214" s="167"/>
      <c r="F214" s="254"/>
      <c r="G214" s="241"/>
      <c r="H214" s="241"/>
      <c r="I214" s="242"/>
      <c r="J214" s="245"/>
      <c r="K214" s="242"/>
      <c r="L214" s="437"/>
      <c r="M214" s="166"/>
      <c r="N214" s="172"/>
    </row>
    <row r="215" spans="2:14">
      <c r="B215" s="164"/>
      <c r="C215" s="227">
        <v>7.3</v>
      </c>
      <c r="D215" s="241"/>
      <c r="E215" s="167"/>
      <c r="F215" s="254" t="s">
        <v>65</v>
      </c>
      <c r="G215" s="241"/>
      <c r="H215" s="241"/>
      <c r="I215" s="242"/>
      <c r="J215" s="245"/>
      <c r="K215" s="242"/>
      <c r="L215" s="435"/>
      <c r="M215" s="166"/>
      <c r="N215" s="172"/>
    </row>
    <row r="216" spans="2:14">
      <c r="B216" s="164"/>
      <c r="C216" s="227"/>
      <c r="D216" s="241"/>
      <c r="E216" s="227" t="s">
        <v>280</v>
      </c>
      <c r="F216" s="245" t="s">
        <v>426</v>
      </c>
      <c r="G216" s="241"/>
      <c r="H216" s="241"/>
      <c r="I216" s="242"/>
      <c r="J216" s="245"/>
      <c r="K216" s="242"/>
      <c r="L216" s="436"/>
      <c r="M216" s="166"/>
      <c r="N216" s="172"/>
    </row>
    <row r="217" spans="2:14">
      <c r="B217" s="164"/>
      <c r="C217" s="227"/>
      <c r="D217" s="241"/>
      <c r="E217" s="227" t="s">
        <v>280</v>
      </c>
      <c r="F217" s="245" t="s">
        <v>433</v>
      </c>
      <c r="G217" s="241"/>
      <c r="H217" s="241"/>
      <c r="I217" s="242"/>
      <c r="J217" s="245"/>
      <c r="K217" s="242"/>
      <c r="L217" s="436"/>
      <c r="M217" s="166"/>
      <c r="N217" s="172"/>
    </row>
    <row r="218" spans="2:14">
      <c r="B218" s="164"/>
      <c r="C218" s="227"/>
      <c r="D218" s="241"/>
      <c r="E218" s="167"/>
      <c r="F218" s="254"/>
      <c r="G218" s="241"/>
      <c r="H218" s="241"/>
      <c r="I218" s="242"/>
      <c r="J218" s="245"/>
      <c r="K218" s="242"/>
      <c r="L218" s="437"/>
      <c r="M218" s="166"/>
      <c r="N218" s="172"/>
    </row>
    <row r="219" spans="2:14">
      <c r="B219" s="164"/>
      <c r="C219" s="234">
        <v>7.4</v>
      </c>
      <c r="D219" s="241"/>
      <c r="E219" s="167"/>
      <c r="F219" s="254" t="s">
        <v>66</v>
      </c>
      <c r="G219" s="241"/>
      <c r="H219" s="241"/>
      <c r="I219" s="242"/>
      <c r="J219" s="245"/>
      <c r="K219" s="242"/>
      <c r="L219" s="437"/>
      <c r="M219" s="166"/>
      <c r="N219" s="172"/>
    </row>
    <row r="220" spans="2:14">
      <c r="B220" s="164"/>
      <c r="C220" s="234"/>
      <c r="D220" s="241"/>
      <c r="E220" s="227" t="s">
        <v>280</v>
      </c>
      <c r="F220" s="240" t="s">
        <v>427</v>
      </c>
      <c r="G220" s="241"/>
      <c r="H220" s="241"/>
      <c r="I220" s="242"/>
      <c r="J220" s="245"/>
      <c r="K220" s="242"/>
      <c r="L220" s="436"/>
      <c r="M220" s="166"/>
      <c r="N220" s="172"/>
    </row>
    <row r="221" spans="2:14">
      <c r="B221" s="164"/>
      <c r="C221" s="234"/>
      <c r="D221" s="241"/>
      <c r="E221" s="227" t="s">
        <v>280</v>
      </c>
      <c r="F221" s="240" t="s">
        <v>434</v>
      </c>
      <c r="G221" s="241"/>
      <c r="H221" s="241"/>
      <c r="I221" s="242"/>
      <c r="J221" s="245"/>
      <c r="K221" s="242"/>
      <c r="L221" s="437"/>
      <c r="M221" s="166"/>
      <c r="N221" s="172"/>
    </row>
    <row r="222" spans="2:14">
      <c r="B222" s="164"/>
      <c r="C222" s="234"/>
      <c r="D222" s="241"/>
      <c r="E222" s="167"/>
      <c r="F222" s="254"/>
      <c r="G222" s="241"/>
      <c r="H222" s="241"/>
      <c r="I222" s="242"/>
      <c r="J222" s="245"/>
      <c r="K222" s="242"/>
      <c r="L222" s="437"/>
      <c r="M222" s="166"/>
      <c r="N222" s="172"/>
    </row>
    <row r="223" spans="2:14">
      <c r="B223" s="164"/>
      <c r="C223" s="227">
        <v>7.5</v>
      </c>
      <c r="D223" s="241"/>
      <c r="E223" s="167"/>
      <c r="F223" s="254" t="s">
        <v>67</v>
      </c>
      <c r="G223" s="241"/>
      <c r="H223" s="241"/>
      <c r="I223" s="242"/>
      <c r="J223" s="245"/>
      <c r="K223" s="242"/>
      <c r="L223" s="437"/>
      <c r="M223" s="166"/>
      <c r="N223" s="172"/>
    </row>
    <row r="224" spans="2:14">
      <c r="B224" s="164"/>
      <c r="C224" s="227"/>
      <c r="D224" s="241"/>
      <c r="E224" s="227" t="s">
        <v>280</v>
      </c>
      <c r="F224" s="245" t="s">
        <v>428</v>
      </c>
      <c r="G224" s="241"/>
      <c r="H224" s="241"/>
      <c r="I224" s="242"/>
      <c r="J224" s="245"/>
      <c r="K224" s="242"/>
      <c r="L224" s="436"/>
      <c r="M224" s="166"/>
      <c r="N224" s="172"/>
    </row>
    <row r="225" spans="2:14">
      <c r="B225" s="164"/>
      <c r="C225" s="227"/>
      <c r="D225" s="241"/>
      <c r="E225" s="227" t="s">
        <v>280</v>
      </c>
      <c r="F225" s="245" t="s">
        <v>435</v>
      </c>
      <c r="G225" s="241"/>
      <c r="H225" s="241"/>
      <c r="I225" s="242"/>
      <c r="J225" s="245"/>
      <c r="K225" s="242"/>
      <c r="L225" s="436"/>
      <c r="M225" s="166"/>
      <c r="N225" s="172"/>
    </row>
    <row r="226" spans="2:14">
      <c r="B226" s="164"/>
      <c r="C226" s="227"/>
      <c r="D226" s="241"/>
      <c r="E226" s="167"/>
      <c r="F226" s="254"/>
      <c r="G226" s="241"/>
      <c r="H226" s="241"/>
      <c r="I226" s="242"/>
      <c r="J226" s="245"/>
      <c r="K226" s="242"/>
      <c r="L226" s="437"/>
      <c r="M226" s="166"/>
      <c r="N226" s="172"/>
    </row>
    <row r="227" spans="2:14">
      <c r="B227" s="164"/>
      <c r="C227" s="234">
        <v>7.6</v>
      </c>
      <c r="D227" s="241"/>
      <c r="E227" s="167"/>
      <c r="F227" s="254" t="s">
        <v>68</v>
      </c>
      <c r="G227" s="241"/>
      <c r="H227" s="241"/>
      <c r="I227" s="242"/>
      <c r="J227" s="245"/>
      <c r="K227" s="242"/>
      <c r="L227" s="437"/>
      <c r="M227" s="166"/>
      <c r="N227" s="172"/>
    </row>
    <row r="228" spans="2:14">
      <c r="B228" s="164"/>
      <c r="C228" s="234"/>
      <c r="D228" s="241"/>
      <c r="E228" s="227" t="s">
        <v>280</v>
      </c>
      <c r="F228" s="245" t="s">
        <v>429</v>
      </c>
      <c r="G228" s="241"/>
      <c r="H228" s="241"/>
      <c r="I228" s="242"/>
      <c r="J228" s="245"/>
      <c r="K228" s="242"/>
      <c r="L228" s="436"/>
      <c r="M228" s="166"/>
      <c r="N228" s="172"/>
    </row>
    <row r="229" spans="2:14">
      <c r="B229" s="164"/>
      <c r="C229" s="234"/>
      <c r="D229" s="241"/>
      <c r="E229" s="227" t="s">
        <v>280</v>
      </c>
      <c r="F229" s="245" t="s">
        <v>437</v>
      </c>
      <c r="G229" s="241"/>
      <c r="H229" s="241"/>
      <c r="I229" s="242"/>
      <c r="J229" s="245"/>
      <c r="K229" s="242"/>
      <c r="L229" s="436"/>
      <c r="M229" s="166"/>
      <c r="N229" s="172"/>
    </row>
    <row r="230" spans="2:14">
      <c r="B230" s="164"/>
      <c r="C230" s="234"/>
      <c r="D230" s="241"/>
      <c r="E230" s="227" t="s">
        <v>280</v>
      </c>
      <c r="F230" s="245" t="s">
        <v>373</v>
      </c>
      <c r="G230" s="241"/>
      <c r="H230" s="241"/>
      <c r="I230" s="242"/>
      <c r="J230" s="245"/>
      <c r="K230" s="242"/>
      <c r="L230" s="436"/>
      <c r="M230" s="166"/>
      <c r="N230" s="172"/>
    </row>
    <row r="231" spans="2:14">
      <c r="B231" s="164"/>
      <c r="C231" s="234"/>
      <c r="D231" s="241"/>
      <c r="E231" s="227" t="s">
        <v>280</v>
      </c>
      <c r="F231" s="245" t="s">
        <v>436</v>
      </c>
      <c r="G231" s="241"/>
      <c r="H231" s="241"/>
      <c r="I231" s="242"/>
      <c r="J231" s="245"/>
      <c r="K231" s="242"/>
      <c r="L231" s="436"/>
      <c r="M231" s="166"/>
      <c r="N231" s="172"/>
    </row>
    <row r="232" spans="2:14">
      <c r="B232" s="164"/>
      <c r="C232" s="234"/>
      <c r="D232" s="241"/>
      <c r="E232" s="227" t="s">
        <v>280</v>
      </c>
      <c r="F232" s="245" t="s">
        <v>438</v>
      </c>
      <c r="G232" s="241"/>
      <c r="H232" s="241"/>
      <c r="I232" s="242"/>
      <c r="J232" s="245"/>
      <c r="K232" s="242"/>
      <c r="L232" s="436"/>
      <c r="M232" s="166"/>
      <c r="N232" s="172"/>
    </row>
    <row r="233" spans="2:14">
      <c r="B233" s="164"/>
      <c r="C233" s="234"/>
      <c r="D233" s="241"/>
      <c r="E233" s="227" t="s">
        <v>280</v>
      </c>
      <c r="F233" s="245" t="s">
        <v>439</v>
      </c>
      <c r="G233" s="241"/>
      <c r="H233" s="241"/>
      <c r="I233" s="242"/>
      <c r="J233" s="245"/>
      <c r="K233" s="242"/>
      <c r="L233" s="436"/>
      <c r="M233" s="166"/>
      <c r="N233" s="172"/>
    </row>
    <row r="234" spans="2:14">
      <c r="B234" s="164"/>
      <c r="C234" s="249"/>
      <c r="D234" s="241"/>
      <c r="E234" s="167"/>
      <c r="F234" s="255"/>
      <c r="G234" s="241"/>
      <c r="H234" s="241"/>
      <c r="I234" s="242"/>
      <c r="J234" s="245"/>
      <c r="K234" s="242"/>
      <c r="L234" s="437"/>
      <c r="M234" s="166"/>
      <c r="N234" s="172"/>
    </row>
    <row r="235" spans="2:14">
      <c r="B235" s="164"/>
      <c r="C235" s="249"/>
      <c r="D235" s="241"/>
      <c r="E235" s="167">
        <v>8</v>
      </c>
      <c r="F235" s="171" t="s">
        <v>418</v>
      </c>
      <c r="G235" s="241"/>
      <c r="H235" s="241"/>
      <c r="I235" s="241"/>
      <c r="J235" s="245"/>
      <c r="K235" s="242"/>
      <c r="L235" s="437"/>
      <c r="M235" s="166"/>
      <c r="N235" s="172"/>
    </row>
    <row r="236" spans="2:14">
      <c r="B236" s="164"/>
      <c r="C236" s="227">
        <v>8.1</v>
      </c>
      <c r="D236" s="241"/>
      <c r="E236" s="167"/>
      <c r="F236" s="254" t="s">
        <v>70</v>
      </c>
      <c r="G236" s="241"/>
      <c r="H236" s="241"/>
      <c r="I236" s="241"/>
      <c r="J236" s="245"/>
      <c r="K236" s="242"/>
      <c r="L236" s="437">
        <f>Aktivet!G39</f>
        <v>21572441</v>
      </c>
      <c r="M236" s="166"/>
      <c r="N236" s="172"/>
    </row>
    <row r="237" spans="2:14">
      <c r="B237" s="164"/>
      <c r="C237" s="234">
        <v>8.1999999999999993</v>
      </c>
      <c r="D237" s="241"/>
      <c r="E237" s="167"/>
      <c r="F237" s="254" t="s">
        <v>71</v>
      </c>
      <c r="G237" s="241"/>
      <c r="H237" s="241"/>
      <c r="I237" s="241"/>
      <c r="J237" s="245"/>
      <c r="K237" s="242"/>
      <c r="L237" s="437">
        <f>Aktivet!G40</f>
        <v>2582810</v>
      </c>
      <c r="M237" s="166"/>
      <c r="N237" s="172"/>
    </row>
    <row r="238" spans="2:14">
      <c r="B238" s="164"/>
      <c r="C238" s="227">
        <v>8.3000000000000007</v>
      </c>
      <c r="D238" s="241"/>
      <c r="E238" s="167"/>
      <c r="F238" s="254" t="s">
        <v>72</v>
      </c>
      <c r="G238" s="241"/>
      <c r="H238" s="241"/>
      <c r="I238" s="241"/>
      <c r="J238" s="245"/>
      <c r="K238" s="242"/>
      <c r="L238" s="434"/>
      <c r="M238" s="166"/>
      <c r="N238" s="172"/>
    </row>
    <row r="239" spans="2:14">
      <c r="B239" s="164"/>
      <c r="C239" s="234">
        <v>8.4</v>
      </c>
      <c r="D239" s="241"/>
      <c r="E239" s="167"/>
      <c r="F239" s="254" t="s">
        <v>73</v>
      </c>
      <c r="G239" s="241"/>
      <c r="H239" s="241"/>
      <c r="I239" s="241"/>
      <c r="J239" s="245"/>
      <c r="K239" s="242"/>
      <c r="L239" s="434"/>
      <c r="M239" s="166"/>
      <c r="N239" s="172"/>
    </row>
    <row r="240" spans="2:14">
      <c r="B240" s="164"/>
      <c r="C240" s="249"/>
      <c r="D240" s="241"/>
      <c r="E240" s="242"/>
      <c r="F240" s="241"/>
      <c r="G240" s="241"/>
      <c r="H240" s="241"/>
      <c r="I240" s="241"/>
      <c r="J240" s="241"/>
      <c r="K240" s="241"/>
      <c r="L240" s="434"/>
      <c r="M240" s="166"/>
      <c r="N240" s="172"/>
    </row>
    <row r="241" spans="2:16">
      <c r="B241" s="164"/>
      <c r="C241" s="249"/>
      <c r="D241" s="241"/>
      <c r="E241" s="242"/>
      <c r="F241" s="241"/>
      <c r="G241" s="241" t="s">
        <v>284</v>
      </c>
      <c r="H241" s="241"/>
      <c r="I241" s="241"/>
      <c r="J241" s="241"/>
      <c r="K241" s="241"/>
      <c r="L241" s="438"/>
      <c r="M241" s="166"/>
      <c r="N241" s="172"/>
    </row>
    <row r="242" spans="2:16">
      <c r="B242" s="164"/>
      <c r="C242" s="249"/>
      <c r="D242" s="241"/>
      <c r="E242" s="541" t="s">
        <v>2</v>
      </c>
      <c r="F242" s="541" t="s">
        <v>230</v>
      </c>
      <c r="G242" s="542" t="s">
        <v>285</v>
      </c>
      <c r="H242" s="543"/>
      <c r="I242" s="544"/>
      <c r="J242" s="542" t="s">
        <v>286</v>
      </c>
      <c r="K242" s="543"/>
      <c r="L242" s="544"/>
      <c r="M242" s="166"/>
      <c r="N242" s="172"/>
    </row>
    <row r="243" spans="2:16">
      <c r="B243" s="164"/>
      <c r="C243" s="249"/>
      <c r="D243" s="241"/>
      <c r="E243" s="541"/>
      <c r="F243" s="541"/>
      <c r="G243" s="256" t="s">
        <v>287</v>
      </c>
      <c r="H243" s="256" t="s">
        <v>240</v>
      </c>
      <c r="I243" s="256" t="s">
        <v>288</v>
      </c>
      <c r="J243" s="256" t="s">
        <v>287</v>
      </c>
      <c r="K243" s="256" t="s">
        <v>240</v>
      </c>
      <c r="L243" s="439" t="s">
        <v>288</v>
      </c>
      <c r="M243" s="166"/>
      <c r="N243" s="172"/>
    </row>
    <row r="244" spans="2:16">
      <c r="B244" s="164"/>
      <c r="C244" s="249"/>
      <c r="D244" s="241"/>
      <c r="E244" s="256"/>
      <c r="F244" s="307" t="s">
        <v>443</v>
      </c>
      <c r="G244" s="257">
        <v>21572441</v>
      </c>
      <c r="H244" s="257"/>
      <c r="I244" s="257">
        <v>21572441</v>
      </c>
      <c r="J244" s="257">
        <v>21572441</v>
      </c>
      <c r="K244" s="257"/>
      <c r="L244" s="440">
        <v>21572441</v>
      </c>
      <c r="M244" s="166"/>
      <c r="N244" s="172"/>
    </row>
    <row r="245" spans="2:16">
      <c r="B245" s="164"/>
      <c r="C245" s="249"/>
      <c r="D245" s="241"/>
      <c r="E245" s="256"/>
      <c r="F245" s="307" t="s">
        <v>444</v>
      </c>
      <c r="G245" s="257">
        <v>4035640</v>
      </c>
      <c r="H245" s="440">
        <v>1452829</v>
      </c>
      <c r="I245" s="257">
        <f>G245-H245</f>
        <v>2582811</v>
      </c>
      <c r="J245" s="257">
        <v>4035640</v>
      </c>
      <c r="K245" s="257">
        <v>807128</v>
      </c>
      <c r="L245" s="440">
        <v>3228512</v>
      </c>
      <c r="M245" s="166"/>
      <c r="N245" s="172"/>
    </row>
    <row r="246" spans="2:16">
      <c r="B246" s="164"/>
      <c r="C246" s="249"/>
      <c r="D246" s="241"/>
      <c r="E246" s="256"/>
      <c r="F246" s="307" t="s">
        <v>445</v>
      </c>
      <c r="G246" s="257"/>
      <c r="H246" s="257"/>
      <c r="I246" s="257"/>
      <c r="J246" s="257"/>
      <c r="K246" s="257"/>
      <c r="L246" s="440"/>
      <c r="M246" s="166"/>
      <c r="N246" s="172"/>
    </row>
    <row r="247" spans="2:16">
      <c r="B247" s="223"/>
      <c r="C247" s="258"/>
      <c r="D247" s="240"/>
      <c r="E247" s="259"/>
      <c r="F247" s="288" t="s">
        <v>289</v>
      </c>
      <c r="G247" s="260">
        <f>SUM(G244:G246)</f>
        <v>25608081</v>
      </c>
      <c r="H247" s="260">
        <f t="shared" ref="H247:L247" si="0">SUM(H244:H246)</f>
        <v>1452829</v>
      </c>
      <c r="I247" s="260">
        <f t="shared" si="0"/>
        <v>24155252</v>
      </c>
      <c r="J247" s="260">
        <f t="shared" si="0"/>
        <v>25608081</v>
      </c>
      <c r="K247" s="260">
        <f t="shared" si="0"/>
        <v>807128</v>
      </c>
      <c r="L247" s="441">
        <f t="shared" si="0"/>
        <v>24800953</v>
      </c>
      <c r="M247" s="176"/>
      <c r="N247" s="226"/>
    </row>
    <row r="248" spans="2:16">
      <c r="B248" s="164"/>
      <c r="C248" s="165"/>
      <c r="D248" s="166"/>
      <c r="E248" s="170"/>
      <c r="F248" s="171"/>
      <c r="G248" s="171"/>
      <c r="H248" s="171"/>
      <c r="I248" s="171"/>
      <c r="J248" s="171"/>
      <c r="K248" s="170"/>
      <c r="L248" s="437"/>
      <c r="M248" s="166"/>
      <c r="N248" s="172"/>
      <c r="P248" s="474"/>
    </row>
    <row r="249" spans="2:16">
      <c r="B249" s="164"/>
      <c r="C249" s="165"/>
      <c r="D249" s="166"/>
      <c r="E249" s="170"/>
      <c r="F249" s="241" t="s">
        <v>440</v>
      </c>
      <c r="G249" s="243"/>
      <c r="H249" s="171"/>
      <c r="I249" s="171"/>
      <c r="J249" s="171"/>
      <c r="K249" s="170"/>
      <c r="L249" s="435">
        <v>0</v>
      </c>
      <c r="M249" s="166"/>
      <c r="N249" s="172"/>
    </row>
    <row r="250" spans="2:16">
      <c r="B250" s="164"/>
      <c r="C250" s="165"/>
      <c r="D250" s="166"/>
      <c r="E250" s="170"/>
      <c r="F250" s="241" t="s">
        <v>441</v>
      </c>
      <c r="G250" s="243"/>
      <c r="H250" s="171"/>
      <c r="I250" s="171"/>
      <c r="J250" s="171"/>
      <c r="K250" s="170"/>
      <c r="L250" s="436"/>
      <c r="M250" s="166"/>
      <c r="N250" s="172"/>
    </row>
    <row r="251" spans="2:16">
      <c r="B251" s="164"/>
      <c r="C251" s="165"/>
      <c r="D251" s="166"/>
      <c r="E251" s="170"/>
      <c r="F251" s="241" t="s">
        <v>442</v>
      </c>
      <c r="G251" s="243"/>
      <c r="H251" s="171"/>
      <c r="I251" s="171"/>
      <c r="J251" s="171"/>
      <c r="K251" s="170"/>
      <c r="L251" s="436"/>
      <c r="M251" s="166"/>
      <c r="N251" s="172"/>
    </row>
    <row r="252" spans="2:16">
      <c r="B252" s="164"/>
      <c r="C252" s="165"/>
      <c r="D252" s="166"/>
      <c r="E252" s="170"/>
      <c r="F252" s="171"/>
      <c r="G252" s="243" t="s">
        <v>397</v>
      </c>
      <c r="H252" s="171"/>
      <c r="I252" s="171"/>
      <c r="J252" s="171"/>
      <c r="K252" s="170"/>
      <c r="L252" s="437"/>
      <c r="M252" s="166"/>
      <c r="N252" s="172"/>
    </row>
    <row r="253" spans="2:16">
      <c r="B253" s="164"/>
      <c r="C253" s="165"/>
      <c r="D253" s="166"/>
      <c r="E253" s="170"/>
      <c r="F253" s="171"/>
      <c r="G253" s="243"/>
      <c r="H253" s="171"/>
      <c r="I253" s="171"/>
      <c r="J253" s="171"/>
      <c r="K253" s="170"/>
      <c r="L253" s="437"/>
      <c r="M253" s="166"/>
      <c r="N253" s="172"/>
    </row>
    <row r="254" spans="2:16">
      <c r="B254" s="164"/>
      <c r="C254" s="165"/>
      <c r="D254" s="166"/>
      <c r="E254" s="170"/>
      <c r="F254" s="171"/>
      <c r="G254" s="243"/>
      <c r="H254" s="171"/>
      <c r="I254" s="171"/>
      <c r="J254" s="171"/>
      <c r="K254" s="170"/>
      <c r="L254" s="437"/>
      <c r="M254" s="166"/>
      <c r="N254" s="172"/>
    </row>
    <row r="255" spans="2:16">
      <c r="B255" s="164"/>
      <c r="C255" s="249"/>
      <c r="D255" s="241"/>
      <c r="E255" s="250">
        <v>9</v>
      </c>
      <c r="F255" s="251" t="s">
        <v>419</v>
      </c>
      <c r="G255" s="241"/>
      <c r="H255" s="241"/>
      <c r="I255" s="241"/>
      <c r="J255" s="245"/>
      <c r="K255" s="241"/>
      <c r="L255" s="437"/>
      <c r="M255" s="166"/>
      <c r="N255" s="172"/>
    </row>
    <row r="256" spans="2:16">
      <c r="B256" s="164"/>
      <c r="C256" s="249"/>
      <c r="D256" s="241"/>
      <c r="E256" s="227" t="s">
        <v>280</v>
      </c>
      <c r="F256" s="244" t="s">
        <v>446</v>
      </c>
      <c r="G256" s="241"/>
      <c r="H256" s="241"/>
      <c r="I256" s="241"/>
      <c r="J256" s="245"/>
      <c r="K256" s="241"/>
      <c r="L256" s="436"/>
      <c r="M256" s="166"/>
      <c r="N256" s="172"/>
    </row>
    <row r="257" spans="2:14">
      <c r="B257" s="164"/>
      <c r="C257" s="249"/>
      <c r="D257" s="241"/>
      <c r="E257" s="227" t="s">
        <v>280</v>
      </c>
      <c r="F257" s="244" t="s">
        <v>447</v>
      </c>
      <c r="G257" s="241"/>
      <c r="H257" s="241"/>
      <c r="I257" s="241"/>
      <c r="J257" s="245"/>
      <c r="K257" s="241"/>
      <c r="L257" s="436"/>
      <c r="M257" s="166"/>
      <c r="N257" s="172"/>
    </row>
    <row r="258" spans="2:14">
      <c r="B258" s="164"/>
      <c r="C258" s="249"/>
      <c r="D258" s="241"/>
      <c r="E258" s="227" t="s">
        <v>280</v>
      </c>
      <c r="F258" s="244" t="s">
        <v>450</v>
      </c>
      <c r="G258" s="241"/>
      <c r="H258" s="241"/>
      <c r="I258" s="241"/>
      <c r="J258" s="245"/>
      <c r="K258" s="241"/>
      <c r="L258" s="436"/>
      <c r="M258" s="166"/>
      <c r="N258" s="172"/>
    </row>
    <row r="259" spans="2:14">
      <c r="B259" s="164"/>
      <c r="C259" s="249"/>
      <c r="D259" s="241"/>
      <c r="E259" s="227" t="s">
        <v>280</v>
      </c>
      <c r="F259" s="244" t="s">
        <v>448</v>
      </c>
      <c r="G259" s="241"/>
      <c r="H259" s="241"/>
      <c r="I259" s="241"/>
      <c r="J259" s="245"/>
      <c r="K259" s="241"/>
      <c r="L259" s="436"/>
      <c r="M259" s="166"/>
      <c r="N259" s="172"/>
    </row>
    <row r="260" spans="2:14">
      <c r="B260" s="164"/>
      <c r="C260" s="249"/>
      <c r="D260" s="241"/>
      <c r="E260" s="227" t="s">
        <v>280</v>
      </c>
      <c r="F260" s="244" t="s">
        <v>449</v>
      </c>
      <c r="G260" s="241"/>
      <c r="H260" s="241"/>
      <c r="I260" s="241"/>
      <c r="J260" s="245"/>
      <c r="K260" s="241"/>
      <c r="L260" s="436"/>
      <c r="M260" s="166"/>
      <c r="N260" s="172"/>
    </row>
    <row r="261" spans="2:14">
      <c r="B261" s="164"/>
      <c r="C261" s="249"/>
      <c r="D261" s="241"/>
      <c r="E261" s="167"/>
      <c r="F261" s="171"/>
      <c r="G261" s="241"/>
      <c r="H261" s="241"/>
      <c r="I261" s="241"/>
      <c r="J261" s="245"/>
      <c r="K261" s="241"/>
      <c r="L261" s="437"/>
      <c r="M261" s="166"/>
      <c r="N261" s="172"/>
    </row>
    <row r="262" spans="2:14">
      <c r="B262" s="164"/>
      <c r="C262" s="249"/>
      <c r="D262" s="166"/>
      <c r="E262" s="250">
        <v>10</v>
      </c>
      <c r="F262" s="251" t="s">
        <v>420</v>
      </c>
      <c r="G262" s="166"/>
      <c r="H262" s="166"/>
      <c r="I262" s="166"/>
      <c r="J262" s="245"/>
      <c r="K262" s="166"/>
      <c r="L262" s="437"/>
      <c r="M262" s="166"/>
      <c r="N262" s="172"/>
    </row>
    <row r="263" spans="2:14">
      <c r="B263" s="164"/>
      <c r="C263" s="249"/>
      <c r="D263" s="166"/>
      <c r="E263" s="227" t="s">
        <v>280</v>
      </c>
      <c r="F263" s="245" t="s">
        <v>451</v>
      </c>
      <c r="G263" s="166"/>
      <c r="H263" s="166"/>
      <c r="I263" s="166"/>
      <c r="J263" s="245"/>
      <c r="K263" s="166"/>
      <c r="L263" s="435"/>
      <c r="M263" s="166"/>
      <c r="N263" s="172"/>
    </row>
    <row r="264" spans="2:14">
      <c r="B264" s="164"/>
      <c r="C264" s="249"/>
      <c r="D264" s="166"/>
      <c r="E264" s="227"/>
      <c r="F264" s="245" t="s">
        <v>452</v>
      </c>
      <c r="G264" s="166"/>
      <c r="H264" s="166"/>
      <c r="I264" s="166"/>
      <c r="J264" s="245"/>
      <c r="K264" s="166"/>
      <c r="L264" s="435"/>
      <c r="M264" s="166"/>
      <c r="N264" s="172"/>
    </row>
    <row r="265" spans="2:14">
      <c r="B265" s="164"/>
      <c r="C265" s="249"/>
      <c r="D265" s="166"/>
      <c r="E265" s="227"/>
      <c r="F265" s="245" t="s">
        <v>453</v>
      </c>
      <c r="G265" s="166"/>
      <c r="H265" s="166"/>
      <c r="I265" s="166"/>
      <c r="J265" s="245"/>
      <c r="K265" s="166"/>
      <c r="L265" s="435"/>
      <c r="M265" s="166"/>
      <c r="N265" s="172"/>
    </row>
    <row r="266" spans="2:14">
      <c r="B266" s="164"/>
      <c r="C266" s="249"/>
      <c r="D266" s="166"/>
      <c r="E266" s="227"/>
      <c r="F266" s="245" t="s">
        <v>454</v>
      </c>
      <c r="G266" s="166"/>
      <c r="H266" s="166"/>
      <c r="I266" s="166"/>
      <c r="J266" s="245"/>
      <c r="K266" s="166"/>
      <c r="L266" s="435"/>
      <c r="M266" s="166"/>
      <c r="N266" s="172"/>
    </row>
    <row r="267" spans="2:14">
      <c r="B267" s="164"/>
      <c r="C267" s="249"/>
      <c r="D267" s="166"/>
      <c r="E267" s="250"/>
      <c r="F267" s="251"/>
      <c r="G267" s="166"/>
      <c r="H267" s="166"/>
      <c r="I267" s="166"/>
      <c r="J267" s="245"/>
      <c r="K267" s="166"/>
      <c r="L267" s="437"/>
      <c r="M267" s="166"/>
      <c r="N267" s="172"/>
    </row>
    <row r="268" spans="2:14">
      <c r="B268" s="164"/>
      <c r="C268" s="249"/>
      <c r="D268" s="166"/>
      <c r="E268" s="227" t="s">
        <v>280</v>
      </c>
      <c r="F268" s="245" t="s">
        <v>455</v>
      </c>
      <c r="G268" s="166"/>
      <c r="H268" s="166"/>
      <c r="I268" s="166"/>
      <c r="J268" s="245"/>
      <c r="K268" s="166"/>
      <c r="L268" s="435"/>
      <c r="M268" s="166"/>
      <c r="N268" s="172"/>
    </row>
    <row r="269" spans="2:14">
      <c r="B269" s="164"/>
      <c r="C269" s="249"/>
      <c r="D269" s="166"/>
      <c r="E269" s="250"/>
      <c r="F269" s="245" t="s">
        <v>456</v>
      </c>
      <c r="G269" s="166"/>
      <c r="H269" s="166"/>
      <c r="I269" s="166"/>
      <c r="J269" s="245"/>
      <c r="K269" s="166"/>
      <c r="L269" s="435"/>
      <c r="M269" s="166"/>
      <c r="N269" s="172"/>
    </row>
    <row r="270" spans="2:14">
      <c r="B270" s="164"/>
      <c r="C270" s="249"/>
      <c r="D270" s="166"/>
      <c r="E270" s="250"/>
      <c r="F270" s="245" t="s">
        <v>457</v>
      </c>
      <c r="G270" s="166"/>
      <c r="H270" s="166"/>
      <c r="I270" s="166"/>
      <c r="J270" s="245"/>
      <c r="K270" s="166"/>
      <c r="L270" s="435"/>
      <c r="M270" s="166"/>
      <c r="N270" s="172"/>
    </row>
    <row r="271" spans="2:14">
      <c r="B271" s="164"/>
      <c r="C271" s="249"/>
      <c r="D271" s="166"/>
      <c r="E271" s="250"/>
      <c r="F271" s="245" t="s">
        <v>458</v>
      </c>
      <c r="G271" s="166"/>
      <c r="H271" s="166"/>
      <c r="I271" s="166"/>
      <c r="J271" s="245"/>
      <c r="K271" s="166"/>
      <c r="L271" s="435"/>
      <c r="M271" s="166"/>
      <c r="N271" s="172"/>
    </row>
    <row r="272" spans="2:14">
      <c r="B272" s="164"/>
      <c r="C272" s="249"/>
      <c r="D272" s="166"/>
      <c r="E272" s="250"/>
      <c r="F272" s="251"/>
      <c r="G272" s="166"/>
      <c r="H272" s="166"/>
      <c r="I272" s="166"/>
      <c r="J272" s="245"/>
      <c r="K272" s="166"/>
      <c r="L272" s="437"/>
      <c r="M272" s="166"/>
      <c r="N272" s="172"/>
    </row>
    <row r="273" spans="2:14">
      <c r="B273" s="164"/>
      <c r="C273" s="249"/>
      <c r="D273" s="166"/>
      <c r="E273" s="227" t="s">
        <v>280</v>
      </c>
      <c r="F273" s="241" t="s">
        <v>459</v>
      </c>
      <c r="G273" s="166"/>
      <c r="H273" s="166"/>
      <c r="I273" s="166"/>
      <c r="J273" s="245"/>
      <c r="K273" s="166"/>
      <c r="L273" s="435"/>
      <c r="M273" s="166"/>
      <c r="N273" s="172"/>
    </row>
    <row r="274" spans="2:14">
      <c r="B274" s="164"/>
      <c r="C274" s="249"/>
      <c r="D274" s="166"/>
      <c r="E274" s="250"/>
      <c r="F274" s="241" t="s">
        <v>460</v>
      </c>
      <c r="G274" s="166"/>
      <c r="H274" s="166"/>
      <c r="I274" s="166"/>
      <c r="J274" s="245"/>
      <c r="K274" s="166"/>
      <c r="L274" s="435"/>
      <c r="M274" s="166"/>
      <c r="N274" s="172"/>
    </row>
    <row r="275" spans="2:14">
      <c r="B275" s="164"/>
      <c r="C275" s="249"/>
      <c r="D275" s="166"/>
      <c r="E275" s="250"/>
      <c r="F275" s="241" t="s">
        <v>461</v>
      </c>
      <c r="G275" s="166"/>
      <c r="H275" s="166"/>
      <c r="I275" s="166"/>
      <c r="J275" s="245"/>
      <c r="K275" s="166"/>
      <c r="L275" s="435"/>
      <c r="M275" s="166"/>
      <c r="N275" s="172"/>
    </row>
    <row r="276" spans="2:14">
      <c r="B276" s="164"/>
      <c r="C276" s="249"/>
      <c r="D276" s="166"/>
      <c r="E276" s="250"/>
      <c r="F276" s="241" t="s">
        <v>462</v>
      </c>
      <c r="G276" s="166"/>
      <c r="H276" s="166"/>
      <c r="I276" s="166"/>
      <c r="J276" s="245"/>
      <c r="K276" s="166"/>
      <c r="L276" s="435"/>
      <c r="M276" s="166"/>
      <c r="N276" s="172"/>
    </row>
    <row r="277" spans="2:14">
      <c r="B277" s="164"/>
      <c r="C277" s="249"/>
      <c r="D277" s="166"/>
      <c r="E277" s="250"/>
      <c r="F277" s="251"/>
      <c r="G277" s="166"/>
      <c r="H277" s="166"/>
      <c r="I277" s="166"/>
      <c r="J277" s="245"/>
      <c r="K277" s="166"/>
      <c r="L277" s="437"/>
      <c r="M277" s="166"/>
      <c r="N277" s="172"/>
    </row>
    <row r="278" spans="2:14">
      <c r="B278" s="164"/>
      <c r="C278" s="249"/>
      <c r="D278" s="166"/>
      <c r="E278" s="227" t="s">
        <v>280</v>
      </c>
      <c r="F278" s="245" t="s">
        <v>463</v>
      </c>
      <c r="G278" s="166"/>
      <c r="H278" s="166"/>
      <c r="I278" s="166"/>
      <c r="J278" s="245"/>
      <c r="K278" s="166"/>
      <c r="L278" s="435"/>
      <c r="M278" s="166"/>
      <c r="N278" s="172"/>
    </row>
    <row r="279" spans="2:14">
      <c r="B279" s="164"/>
      <c r="C279" s="249"/>
      <c r="D279" s="166"/>
      <c r="E279" s="250"/>
      <c r="F279" s="245" t="s">
        <v>464</v>
      </c>
      <c r="G279" s="166"/>
      <c r="H279" s="166"/>
      <c r="I279" s="166"/>
      <c r="J279" s="245"/>
      <c r="K279" s="166"/>
      <c r="L279" s="436"/>
      <c r="M279" s="166"/>
      <c r="N279" s="172"/>
    </row>
    <row r="280" spans="2:14">
      <c r="B280" s="164"/>
      <c r="C280" s="249"/>
      <c r="D280" s="166"/>
      <c r="E280" s="250"/>
      <c r="F280" s="251"/>
      <c r="G280" s="166"/>
      <c r="H280" s="166"/>
      <c r="I280" s="166"/>
      <c r="J280" s="245"/>
      <c r="K280" s="166"/>
      <c r="L280" s="437"/>
      <c r="M280" s="166"/>
      <c r="N280" s="172"/>
    </row>
    <row r="281" spans="2:14">
      <c r="B281" s="164"/>
      <c r="C281" s="249"/>
      <c r="D281" s="166"/>
      <c r="E281" s="167"/>
      <c r="F281" s="171"/>
      <c r="G281" s="166"/>
      <c r="H281" s="166"/>
      <c r="I281" s="166"/>
      <c r="J281" s="245"/>
      <c r="K281" s="166"/>
      <c r="L281" s="437"/>
      <c r="M281" s="166"/>
      <c r="N281" s="172"/>
    </row>
    <row r="282" spans="2:14">
      <c r="B282" s="164"/>
      <c r="C282" s="249"/>
      <c r="D282" s="166"/>
      <c r="E282" s="250">
        <v>11</v>
      </c>
      <c r="F282" s="251" t="s">
        <v>421</v>
      </c>
      <c r="G282" s="166"/>
      <c r="H282" s="166"/>
      <c r="I282" s="166"/>
      <c r="J282" s="245"/>
      <c r="K282" s="166"/>
      <c r="L282" s="437"/>
      <c r="M282" s="166"/>
      <c r="N282" s="172"/>
    </row>
    <row r="283" spans="2:14">
      <c r="B283" s="164"/>
      <c r="C283" s="249"/>
      <c r="D283" s="166"/>
      <c r="E283" s="167"/>
      <c r="F283" s="245" t="s">
        <v>465</v>
      </c>
      <c r="G283" s="166"/>
      <c r="H283" s="166"/>
      <c r="I283" s="166"/>
      <c r="J283" s="245"/>
      <c r="K283" s="166"/>
      <c r="L283" s="435"/>
      <c r="M283" s="166"/>
      <c r="N283" s="172"/>
    </row>
    <row r="284" spans="2:14">
      <c r="B284" s="164"/>
      <c r="C284" s="249"/>
      <c r="D284" s="166"/>
      <c r="E284" s="167"/>
      <c r="F284" s="171"/>
      <c r="G284" s="166"/>
      <c r="H284" s="166"/>
      <c r="I284" s="166"/>
      <c r="J284" s="245"/>
      <c r="K284" s="166"/>
      <c r="L284" s="437"/>
      <c r="M284" s="166"/>
      <c r="N284" s="172"/>
    </row>
    <row r="285" spans="2:14" ht="15">
      <c r="B285" s="164"/>
      <c r="C285" s="249"/>
      <c r="D285" s="166"/>
      <c r="E285" s="250">
        <v>12</v>
      </c>
      <c r="F285" s="251" t="s">
        <v>422</v>
      </c>
      <c r="G285" s="166"/>
      <c r="H285" s="261"/>
      <c r="I285" s="261"/>
      <c r="J285" s="245"/>
      <c r="K285" s="166"/>
      <c r="L285" s="435"/>
      <c r="M285" s="166"/>
      <c r="N285" s="172"/>
    </row>
    <row r="286" spans="2:14" ht="15">
      <c r="B286" s="164"/>
      <c r="C286" s="249"/>
      <c r="D286" s="166"/>
      <c r="E286" s="167"/>
      <c r="F286" s="171"/>
      <c r="G286" s="166"/>
      <c r="H286" s="261"/>
      <c r="I286" s="261"/>
      <c r="J286" s="245"/>
      <c r="K286" s="166"/>
      <c r="L286" s="437"/>
      <c r="M286" s="166"/>
      <c r="N286" s="172"/>
    </row>
    <row r="287" spans="2:14" ht="15">
      <c r="B287" s="164"/>
      <c r="C287" s="249"/>
      <c r="D287" s="166"/>
      <c r="E287" s="167"/>
      <c r="F287" s="171"/>
      <c r="G287" s="261"/>
      <c r="H287" s="261"/>
      <c r="I287" s="261"/>
      <c r="J287" s="166"/>
      <c r="K287" s="170"/>
      <c r="L287" s="437"/>
      <c r="M287" s="166"/>
      <c r="N287" s="172"/>
    </row>
    <row r="288" spans="2:14">
      <c r="B288" s="164"/>
      <c r="C288" s="165"/>
      <c r="D288" s="166"/>
      <c r="E288" s="250" t="s">
        <v>290</v>
      </c>
      <c r="F288" s="262" t="s">
        <v>489</v>
      </c>
      <c r="G288" s="168"/>
      <c r="H288" s="169"/>
      <c r="I288" s="169"/>
      <c r="J288" s="166"/>
      <c r="K288" s="170"/>
      <c r="L288" s="437"/>
      <c r="M288" s="166"/>
      <c r="N288" s="172"/>
    </row>
    <row r="289" spans="2:14">
      <c r="B289" s="164"/>
      <c r="C289" s="165"/>
      <c r="D289" s="166"/>
      <c r="E289" s="250"/>
      <c r="F289" s="262"/>
      <c r="G289" s="168"/>
      <c r="H289" s="169"/>
      <c r="I289" s="169"/>
      <c r="J289" s="166"/>
      <c r="K289" s="170"/>
      <c r="L289" s="437"/>
      <c r="M289" s="166"/>
      <c r="N289" s="172"/>
    </row>
    <row r="290" spans="2:14">
      <c r="B290" s="164"/>
      <c r="C290" s="249"/>
      <c r="D290" s="166"/>
      <c r="E290" s="263">
        <v>13</v>
      </c>
      <c r="F290" s="264" t="s">
        <v>84</v>
      </c>
      <c r="G290" s="168"/>
      <c r="H290" s="169"/>
      <c r="I290" s="169"/>
      <c r="J290" s="166"/>
      <c r="K290" s="170"/>
      <c r="L290" s="437"/>
      <c r="M290" s="166"/>
      <c r="N290" s="172"/>
    </row>
    <row r="291" spans="2:14">
      <c r="B291" s="164"/>
      <c r="C291" s="234" t="s">
        <v>466</v>
      </c>
      <c r="D291" s="166"/>
      <c r="E291" s="167"/>
      <c r="F291" s="232" t="s">
        <v>85</v>
      </c>
      <c r="G291" s="168"/>
      <c r="H291" s="169"/>
      <c r="I291" s="169"/>
      <c r="J291" s="166"/>
      <c r="K291" s="170"/>
      <c r="L291" s="435"/>
      <c r="M291" s="166"/>
      <c r="N291" s="172"/>
    </row>
    <row r="292" spans="2:14">
      <c r="B292" s="164"/>
      <c r="C292" s="234"/>
      <c r="D292" s="166"/>
      <c r="E292" s="227" t="s">
        <v>280</v>
      </c>
      <c r="F292" s="245" t="s">
        <v>496</v>
      </c>
      <c r="G292" s="168"/>
      <c r="H292" s="169"/>
      <c r="I292" s="169"/>
      <c r="J292" s="166"/>
      <c r="K292" s="170"/>
      <c r="L292" s="435"/>
      <c r="M292" s="166"/>
      <c r="N292" s="172"/>
    </row>
    <row r="293" spans="2:14">
      <c r="B293" s="164"/>
      <c r="C293" s="234"/>
      <c r="D293" s="166"/>
      <c r="E293" s="227" t="s">
        <v>280</v>
      </c>
      <c r="F293" s="245" t="s">
        <v>490</v>
      </c>
      <c r="G293" s="168"/>
      <c r="H293" s="169"/>
      <c r="I293" s="169"/>
      <c r="J293" s="166"/>
      <c r="K293" s="170"/>
      <c r="L293" s="435"/>
      <c r="M293" s="166"/>
      <c r="N293" s="172"/>
    </row>
    <row r="294" spans="2:14">
      <c r="B294" s="164"/>
      <c r="C294" s="234"/>
      <c r="D294" s="166"/>
      <c r="E294" s="227" t="s">
        <v>280</v>
      </c>
      <c r="F294" s="245" t="s">
        <v>491</v>
      </c>
      <c r="G294" s="168"/>
      <c r="H294" s="169"/>
      <c r="I294" s="169"/>
      <c r="J294" s="166"/>
      <c r="K294" s="170"/>
      <c r="L294" s="435"/>
      <c r="M294" s="166"/>
      <c r="N294" s="172"/>
    </row>
    <row r="295" spans="2:14">
      <c r="B295" s="164"/>
      <c r="C295" s="234"/>
      <c r="D295" s="166"/>
      <c r="E295" s="227" t="s">
        <v>280</v>
      </c>
      <c r="F295" s="245" t="s">
        <v>492</v>
      </c>
      <c r="G295" s="168"/>
      <c r="H295" s="169"/>
      <c r="I295" s="169"/>
      <c r="J295" s="166"/>
      <c r="K295" s="170"/>
      <c r="L295" s="435"/>
      <c r="M295" s="166"/>
      <c r="N295" s="172"/>
    </row>
    <row r="296" spans="2:14">
      <c r="B296" s="164"/>
      <c r="C296" s="234"/>
      <c r="D296" s="166"/>
      <c r="E296" s="227" t="s">
        <v>280</v>
      </c>
      <c r="F296" s="245" t="s">
        <v>493</v>
      </c>
      <c r="G296" s="168"/>
      <c r="H296" s="169"/>
      <c r="I296" s="169"/>
      <c r="J296" s="166"/>
      <c r="K296" s="170"/>
      <c r="L296" s="435"/>
      <c r="M296" s="166"/>
      <c r="N296" s="172"/>
    </row>
    <row r="297" spans="2:14">
      <c r="B297" s="164"/>
      <c r="C297" s="234"/>
      <c r="D297" s="166"/>
      <c r="E297" s="227" t="s">
        <v>280</v>
      </c>
      <c r="F297" s="245" t="s">
        <v>494</v>
      </c>
      <c r="G297" s="168"/>
      <c r="H297" s="169"/>
      <c r="I297" s="169"/>
      <c r="J297" s="166"/>
      <c r="K297" s="170"/>
      <c r="L297" s="435"/>
      <c r="M297" s="166"/>
      <c r="N297" s="172"/>
    </row>
    <row r="298" spans="2:14">
      <c r="B298" s="164"/>
      <c r="C298" s="234"/>
      <c r="D298" s="166"/>
      <c r="E298" s="167"/>
      <c r="F298" s="232"/>
      <c r="G298" s="168"/>
      <c r="H298" s="169"/>
      <c r="I298" s="169"/>
      <c r="J298" s="166"/>
      <c r="K298" s="170"/>
      <c r="L298" s="437"/>
      <c r="M298" s="166"/>
      <c r="N298" s="172"/>
    </row>
    <row r="299" spans="2:14">
      <c r="B299" s="164"/>
      <c r="C299" s="227" t="s">
        <v>467</v>
      </c>
      <c r="D299" s="166"/>
      <c r="E299" s="167"/>
      <c r="F299" s="232" t="s">
        <v>86</v>
      </c>
      <c r="G299" s="168"/>
      <c r="H299" s="169"/>
      <c r="I299" s="169"/>
      <c r="J299" s="166"/>
      <c r="K299" s="170"/>
      <c r="L299" s="437"/>
      <c r="M299" s="166"/>
      <c r="N299" s="172"/>
    </row>
    <row r="300" spans="2:14" ht="15.75">
      <c r="B300" s="164"/>
      <c r="C300" s="227"/>
      <c r="D300" s="166"/>
      <c r="E300" s="227" t="s">
        <v>280</v>
      </c>
      <c r="F300" s="248" t="s">
        <v>495</v>
      </c>
      <c r="G300" s="168"/>
      <c r="H300" s="169"/>
      <c r="I300" s="169"/>
      <c r="J300" s="166"/>
      <c r="K300" s="170"/>
      <c r="L300" s="435"/>
      <c r="M300" s="166"/>
      <c r="N300" s="172"/>
    </row>
    <row r="301" spans="2:14" ht="15.75">
      <c r="B301" s="164"/>
      <c r="C301" s="227"/>
      <c r="D301" s="166"/>
      <c r="E301" s="167"/>
      <c r="F301" s="248"/>
      <c r="G301" s="265" t="s">
        <v>499</v>
      </c>
      <c r="H301" s="169"/>
      <c r="I301" s="169"/>
      <c r="J301" s="166"/>
      <c r="K301" s="170"/>
      <c r="L301" s="437"/>
      <c r="M301" s="166"/>
      <c r="N301" s="172"/>
    </row>
    <row r="302" spans="2:14">
      <c r="B302" s="164"/>
      <c r="C302" s="227"/>
      <c r="D302" s="166"/>
      <c r="E302" s="227" t="s">
        <v>280</v>
      </c>
      <c r="F302" s="245" t="s">
        <v>497</v>
      </c>
      <c r="G302" s="168"/>
      <c r="H302" s="169"/>
      <c r="I302" s="169"/>
      <c r="J302" s="166"/>
      <c r="K302" s="170"/>
      <c r="L302" s="435">
        <f>Pasivet!G8</f>
        <v>9038293</v>
      </c>
      <c r="M302" s="166"/>
      <c r="N302" s="172"/>
    </row>
    <row r="303" spans="2:14">
      <c r="B303" s="164"/>
      <c r="C303" s="227"/>
      <c r="D303" s="166"/>
      <c r="E303" s="167"/>
      <c r="F303" s="245"/>
      <c r="G303" s="240" t="s">
        <v>500</v>
      </c>
      <c r="H303" s="169"/>
      <c r="I303" s="169"/>
      <c r="J303" s="166"/>
      <c r="K303" s="170"/>
      <c r="L303" s="435"/>
      <c r="M303" s="166"/>
      <c r="N303" s="172"/>
    </row>
    <row r="304" spans="2:14">
      <c r="B304" s="164"/>
      <c r="C304" s="227"/>
      <c r="D304" s="166"/>
      <c r="E304" s="167"/>
      <c r="F304" s="245"/>
      <c r="G304" s="240" t="s">
        <v>501</v>
      </c>
      <c r="H304" s="169"/>
      <c r="I304" s="169"/>
      <c r="J304" s="166"/>
      <c r="K304" s="170"/>
      <c r="L304" s="435"/>
      <c r="M304" s="166"/>
      <c r="N304" s="172"/>
    </row>
    <row r="305" spans="2:14">
      <c r="B305" s="164"/>
      <c r="C305" s="227"/>
      <c r="D305" s="166"/>
      <c r="E305" s="167"/>
      <c r="F305" s="245"/>
      <c r="G305" s="240" t="s">
        <v>502</v>
      </c>
      <c r="H305" s="169"/>
      <c r="I305" s="169"/>
      <c r="J305" s="166"/>
      <c r="K305" s="170"/>
      <c r="L305" s="435"/>
      <c r="M305" s="166"/>
      <c r="N305" s="172"/>
    </row>
    <row r="306" spans="2:14">
      <c r="B306" s="164"/>
      <c r="C306" s="227"/>
      <c r="D306" s="166"/>
      <c r="E306" s="227" t="s">
        <v>280</v>
      </c>
      <c r="F306" s="245" t="s">
        <v>498</v>
      </c>
      <c r="G306" s="168"/>
      <c r="H306" s="169"/>
      <c r="I306" s="169"/>
      <c r="J306" s="166"/>
      <c r="K306" s="170"/>
      <c r="L306" s="435"/>
      <c r="M306" s="166"/>
      <c r="N306" s="172"/>
    </row>
    <row r="307" spans="2:14">
      <c r="B307" s="164"/>
      <c r="C307" s="227"/>
      <c r="D307" s="166"/>
      <c r="E307" s="167"/>
      <c r="F307" s="245"/>
      <c r="G307" s="240" t="s">
        <v>500</v>
      </c>
      <c r="H307" s="169"/>
      <c r="I307" s="169"/>
      <c r="J307" s="166"/>
      <c r="K307" s="170"/>
      <c r="L307" s="435"/>
      <c r="M307" s="166"/>
      <c r="N307" s="172"/>
    </row>
    <row r="308" spans="2:14">
      <c r="B308" s="164"/>
      <c r="C308" s="227"/>
      <c r="D308" s="166"/>
      <c r="E308" s="167"/>
      <c r="F308" s="245"/>
      <c r="G308" s="240" t="s">
        <v>501</v>
      </c>
      <c r="H308" s="169"/>
      <c r="I308" s="169"/>
      <c r="J308" s="166"/>
      <c r="K308" s="170"/>
      <c r="L308" s="435"/>
      <c r="M308" s="166"/>
      <c r="N308" s="172"/>
    </row>
    <row r="309" spans="2:14">
      <c r="B309" s="164"/>
      <c r="C309" s="227"/>
      <c r="D309" s="166"/>
      <c r="E309" s="167"/>
      <c r="F309" s="245"/>
      <c r="G309" s="240" t="s">
        <v>502</v>
      </c>
      <c r="H309" s="169"/>
      <c r="I309" s="169"/>
      <c r="J309" s="166"/>
      <c r="K309" s="170"/>
      <c r="L309" s="435"/>
      <c r="M309" s="166"/>
      <c r="N309" s="172"/>
    </row>
    <row r="310" spans="2:14">
      <c r="B310" s="164"/>
      <c r="C310" s="227"/>
      <c r="D310" s="166"/>
      <c r="E310" s="227" t="s">
        <v>280</v>
      </c>
      <c r="F310" s="245" t="s">
        <v>492</v>
      </c>
      <c r="G310" s="168"/>
      <c r="H310" s="169"/>
      <c r="I310" s="169"/>
      <c r="J310" s="166"/>
      <c r="K310" s="170"/>
      <c r="L310" s="435"/>
      <c r="M310" s="166"/>
      <c r="N310" s="172"/>
    </row>
    <row r="311" spans="2:14">
      <c r="B311" s="164"/>
      <c r="C311" s="227"/>
      <c r="D311" s="166"/>
      <c r="E311" s="227" t="s">
        <v>280</v>
      </c>
      <c r="F311" s="245" t="s">
        <v>503</v>
      </c>
      <c r="G311" s="168"/>
      <c r="H311" s="169"/>
      <c r="I311" s="169"/>
      <c r="J311" s="166"/>
      <c r="K311" s="170"/>
      <c r="L311" s="435"/>
      <c r="M311" s="166"/>
      <c r="N311" s="172"/>
    </row>
    <row r="312" spans="2:14">
      <c r="B312" s="164"/>
      <c r="C312" s="227"/>
      <c r="D312" s="166"/>
      <c r="E312" s="167"/>
      <c r="F312" s="232"/>
      <c r="G312" s="168"/>
      <c r="H312" s="169"/>
      <c r="I312" s="169"/>
      <c r="J312" s="166"/>
      <c r="K312" s="170"/>
      <c r="L312" s="437"/>
      <c r="M312" s="166"/>
      <c r="N312" s="172"/>
    </row>
    <row r="313" spans="2:14">
      <c r="B313" s="164"/>
      <c r="C313" s="234" t="s">
        <v>468</v>
      </c>
      <c r="D313" s="166"/>
      <c r="E313" s="167"/>
      <c r="F313" s="232" t="s">
        <v>87</v>
      </c>
      <c r="G313" s="168"/>
      <c r="H313" s="169"/>
      <c r="I313" s="169"/>
      <c r="J313" s="166"/>
      <c r="K313" s="170"/>
      <c r="L313" s="435"/>
      <c r="M313" s="166"/>
      <c r="N313" s="172"/>
    </row>
    <row r="314" spans="2:14">
      <c r="B314" s="164"/>
      <c r="C314" s="234"/>
      <c r="D314" s="166"/>
      <c r="E314" s="227" t="s">
        <v>280</v>
      </c>
      <c r="F314" s="245" t="s">
        <v>504</v>
      </c>
      <c r="G314" s="168"/>
      <c r="H314" s="169"/>
      <c r="I314" s="169"/>
      <c r="J314" s="166"/>
      <c r="K314" s="170"/>
      <c r="L314" s="435"/>
      <c r="M314" s="166"/>
      <c r="N314" s="172"/>
    </row>
    <row r="315" spans="2:14">
      <c r="B315" s="164"/>
      <c r="C315" s="234"/>
      <c r="D315" s="166"/>
      <c r="E315" s="167"/>
      <c r="F315" s="232"/>
      <c r="G315" s="168"/>
      <c r="H315" s="169"/>
      <c r="I315" s="169"/>
      <c r="J315" s="166"/>
      <c r="K315" s="170"/>
      <c r="L315" s="437"/>
      <c r="M315" s="166"/>
      <c r="N315" s="172"/>
    </row>
    <row r="316" spans="2:14">
      <c r="B316" s="164"/>
      <c r="C316" s="227" t="s">
        <v>469</v>
      </c>
      <c r="D316" s="166"/>
      <c r="E316" s="167"/>
      <c r="F316" s="232" t="s">
        <v>88</v>
      </c>
      <c r="G316" s="168"/>
      <c r="H316" s="169"/>
      <c r="I316" s="169"/>
      <c r="J316" s="166"/>
      <c r="K316" s="170"/>
      <c r="L316" s="435"/>
      <c r="M316" s="166"/>
      <c r="N316" s="172"/>
    </row>
    <row r="317" spans="2:14">
      <c r="B317" s="164"/>
      <c r="C317" s="227"/>
      <c r="D317" s="166"/>
      <c r="E317" s="227" t="s">
        <v>280</v>
      </c>
      <c r="F317" s="245" t="s">
        <v>505</v>
      </c>
      <c r="G317" s="168"/>
      <c r="H317" s="169"/>
      <c r="I317" s="169"/>
      <c r="J317" s="166"/>
      <c r="K317" s="170"/>
      <c r="L317" s="435"/>
      <c r="M317" s="166"/>
      <c r="N317" s="172"/>
    </row>
    <row r="318" spans="2:14">
      <c r="B318" s="164"/>
      <c r="C318" s="227"/>
      <c r="D318" s="166"/>
      <c r="E318" s="227"/>
      <c r="F318" s="245"/>
      <c r="G318" s="243" t="s">
        <v>507</v>
      </c>
      <c r="H318" s="169"/>
      <c r="I318" s="169"/>
      <c r="J318" s="166"/>
      <c r="K318" s="170"/>
      <c r="L318" s="435"/>
      <c r="M318" s="166"/>
      <c r="N318" s="172"/>
    </row>
    <row r="319" spans="2:14">
      <c r="B319" s="164"/>
      <c r="C319" s="227"/>
      <c r="D319" s="166"/>
      <c r="E319" s="227" t="s">
        <v>280</v>
      </c>
      <c r="F319" s="245" t="s">
        <v>506</v>
      </c>
      <c r="G319" s="168"/>
      <c r="H319" s="169"/>
      <c r="I319" s="169"/>
      <c r="J319" s="166"/>
      <c r="K319" s="170"/>
      <c r="L319" s="435"/>
      <c r="M319" s="166"/>
      <c r="N319" s="172"/>
    </row>
    <row r="320" spans="2:14">
      <c r="B320" s="164"/>
      <c r="C320" s="227"/>
      <c r="D320" s="166"/>
      <c r="E320" s="167"/>
      <c r="F320" s="232"/>
      <c r="G320" s="243" t="s">
        <v>508</v>
      </c>
      <c r="H320" s="169"/>
      <c r="I320" s="169"/>
      <c r="J320" s="166"/>
      <c r="K320" s="170"/>
      <c r="L320" s="437"/>
      <c r="M320" s="166"/>
      <c r="N320" s="172"/>
    </row>
    <row r="321" spans="2:14">
      <c r="B321" s="164"/>
      <c r="C321" s="227"/>
      <c r="D321" s="166"/>
      <c r="E321" s="167"/>
      <c r="F321" s="232"/>
      <c r="G321" s="168"/>
      <c r="H321" s="169"/>
      <c r="I321" s="169"/>
      <c r="J321" s="166"/>
      <c r="K321" s="170"/>
      <c r="L321" s="437"/>
      <c r="M321" s="166"/>
      <c r="N321" s="172"/>
    </row>
    <row r="322" spans="2:14">
      <c r="B322" s="164"/>
      <c r="C322" s="234" t="s">
        <v>470</v>
      </c>
      <c r="D322" s="166"/>
      <c r="E322" s="245"/>
      <c r="F322" s="232" t="s">
        <v>89</v>
      </c>
      <c r="G322" s="168"/>
      <c r="H322" s="169"/>
      <c r="I322" s="169"/>
      <c r="J322" s="166"/>
      <c r="K322" s="170"/>
      <c r="L322" s="435"/>
      <c r="M322" s="166"/>
      <c r="N322" s="172"/>
    </row>
    <row r="323" spans="2:14">
      <c r="B323" s="164"/>
      <c r="C323" s="234"/>
      <c r="D323" s="166"/>
      <c r="E323" s="227" t="s">
        <v>280</v>
      </c>
      <c r="F323" s="245" t="s">
        <v>509</v>
      </c>
      <c r="G323" s="168"/>
      <c r="H323" s="169"/>
      <c r="I323" s="169"/>
      <c r="J323" s="166"/>
      <c r="K323" s="170"/>
      <c r="L323" s="435"/>
      <c r="M323" s="166"/>
      <c r="N323" s="172"/>
    </row>
    <row r="324" spans="2:14">
      <c r="B324" s="164"/>
      <c r="C324" s="234"/>
      <c r="D324" s="166"/>
      <c r="E324" s="227"/>
      <c r="F324" s="232"/>
      <c r="G324" s="168"/>
      <c r="H324" s="169"/>
      <c r="I324" s="169"/>
      <c r="J324" s="166"/>
      <c r="K324" s="170"/>
      <c r="L324" s="442"/>
      <c r="M324" s="166"/>
      <c r="N324" s="172"/>
    </row>
    <row r="325" spans="2:14">
      <c r="B325" s="164"/>
      <c r="C325" s="227" t="s">
        <v>471</v>
      </c>
      <c r="D325" s="166"/>
      <c r="E325" s="245"/>
      <c r="F325" s="232" t="s">
        <v>90</v>
      </c>
      <c r="G325" s="168"/>
      <c r="H325" s="169"/>
      <c r="I325" s="169"/>
      <c r="J325" s="166"/>
      <c r="K325" s="170"/>
      <c r="L325" s="435"/>
      <c r="M325" s="166"/>
      <c r="N325" s="172"/>
    </row>
    <row r="326" spans="2:14">
      <c r="B326" s="164"/>
      <c r="C326" s="227"/>
      <c r="D326" s="166"/>
      <c r="E326" s="227" t="s">
        <v>280</v>
      </c>
      <c r="F326" s="245" t="s">
        <v>510</v>
      </c>
      <c r="G326" s="168"/>
      <c r="H326" s="169"/>
      <c r="I326" s="169"/>
      <c r="J326" s="166"/>
      <c r="K326" s="170"/>
      <c r="L326" s="435"/>
      <c r="M326" s="166"/>
      <c r="N326" s="172"/>
    </row>
    <row r="327" spans="2:14">
      <c r="B327" s="164"/>
      <c r="C327" s="227"/>
      <c r="D327" s="166"/>
      <c r="E327" s="227"/>
      <c r="F327" s="232"/>
      <c r="G327" s="168"/>
      <c r="H327" s="169"/>
      <c r="I327" s="169"/>
      <c r="J327" s="166"/>
      <c r="K327" s="170"/>
      <c r="L327" s="442"/>
      <c r="M327" s="170"/>
      <c r="N327" s="172"/>
    </row>
    <row r="328" spans="2:14">
      <c r="B328" s="164"/>
      <c r="C328" s="234" t="s">
        <v>472</v>
      </c>
      <c r="D328" s="166"/>
      <c r="E328" s="245"/>
      <c r="F328" s="232" t="s">
        <v>91</v>
      </c>
      <c r="G328" s="168"/>
      <c r="H328" s="169"/>
      <c r="I328" s="169"/>
      <c r="J328" s="166"/>
      <c r="K328" s="170"/>
      <c r="L328" s="435"/>
      <c r="M328" s="166"/>
      <c r="N328" s="172"/>
    </row>
    <row r="329" spans="2:14">
      <c r="B329" s="164"/>
      <c r="C329" s="234"/>
      <c r="D329" s="166"/>
      <c r="E329" s="227" t="s">
        <v>280</v>
      </c>
      <c r="F329" s="240" t="s">
        <v>511</v>
      </c>
      <c r="G329" s="168"/>
      <c r="H329" s="169"/>
      <c r="I329" s="169"/>
      <c r="J329" s="166"/>
      <c r="K329" s="170"/>
      <c r="L329" s="435"/>
      <c r="M329" s="166"/>
      <c r="N329" s="172"/>
    </row>
    <row r="330" spans="2:14">
      <c r="B330" s="164"/>
      <c r="C330" s="234"/>
      <c r="D330" s="166"/>
      <c r="E330" s="227"/>
      <c r="F330" s="232"/>
      <c r="G330" s="168"/>
      <c r="H330" s="169"/>
      <c r="I330" s="169"/>
      <c r="J330" s="166"/>
      <c r="K330" s="170"/>
      <c r="L330" s="442"/>
      <c r="M330" s="166"/>
      <c r="N330" s="172"/>
    </row>
    <row r="331" spans="2:14">
      <c r="B331" s="164"/>
      <c r="C331" s="227" t="s">
        <v>473</v>
      </c>
      <c r="D331" s="166"/>
      <c r="E331" s="245"/>
      <c r="F331" s="232" t="s">
        <v>92</v>
      </c>
      <c r="G331" s="168"/>
      <c r="H331" s="169"/>
      <c r="I331" s="169"/>
      <c r="J331" s="166"/>
      <c r="K331" s="170"/>
      <c r="L331" s="435">
        <f>L332+L334</f>
        <v>2055618</v>
      </c>
      <c r="M331" s="166"/>
      <c r="N331" s="172"/>
    </row>
    <row r="332" spans="2:14">
      <c r="B332" s="164"/>
      <c r="C332" s="227"/>
      <c r="D332" s="166"/>
      <c r="E332" s="227" t="s">
        <v>280</v>
      </c>
      <c r="F332" s="245" t="s">
        <v>132</v>
      </c>
      <c r="G332" s="168"/>
      <c r="H332" s="169"/>
      <c r="I332" s="169"/>
      <c r="J332" s="166"/>
      <c r="K332" s="170"/>
      <c r="L332" s="435">
        <v>1959760</v>
      </c>
      <c r="M332" s="166"/>
      <c r="N332" s="172"/>
    </row>
    <row r="333" spans="2:14">
      <c r="B333" s="164"/>
      <c r="C333" s="227"/>
      <c r="D333" s="166"/>
      <c r="E333" s="227" t="s">
        <v>280</v>
      </c>
      <c r="F333" s="245" t="s">
        <v>512</v>
      </c>
      <c r="G333" s="168"/>
      <c r="H333" s="169"/>
      <c r="I333" s="169"/>
      <c r="J333" s="166"/>
      <c r="K333" s="170"/>
      <c r="L333" s="435"/>
      <c r="M333" s="166"/>
      <c r="N333" s="172"/>
    </row>
    <row r="334" spans="2:14">
      <c r="B334" s="164"/>
      <c r="C334" s="227"/>
      <c r="D334" s="166"/>
      <c r="E334" s="227" t="s">
        <v>280</v>
      </c>
      <c r="F334" s="245" t="s">
        <v>513</v>
      </c>
      <c r="G334" s="168"/>
      <c r="H334" s="169"/>
      <c r="I334" s="169"/>
      <c r="J334" s="166"/>
      <c r="K334" s="170"/>
      <c r="L334" s="435">
        <v>95858</v>
      </c>
      <c r="M334" s="166"/>
      <c r="N334" s="172"/>
    </row>
    <row r="335" spans="2:14">
      <c r="B335" s="164"/>
      <c r="C335" s="227"/>
      <c r="D335" s="166"/>
      <c r="E335" s="227" t="s">
        <v>280</v>
      </c>
      <c r="F335" s="245" t="s">
        <v>514</v>
      </c>
      <c r="G335" s="168"/>
      <c r="H335" s="169"/>
      <c r="I335" s="169"/>
      <c r="J335" s="166"/>
      <c r="K335" s="170"/>
      <c r="L335" s="435"/>
      <c r="M335" s="166"/>
      <c r="N335" s="172"/>
    </row>
    <row r="336" spans="2:14">
      <c r="B336" s="164"/>
      <c r="C336" s="227"/>
      <c r="D336" s="166"/>
      <c r="E336" s="227" t="s">
        <v>280</v>
      </c>
      <c r="F336" s="245" t="s">
        <v>515</v>
      </c>
      <c r="G336" s="168"/>
      <c r="H336" s="169"/>
      <c r="I336" s="169"/>
      <c r="J336" s="166"/>
      <c r="K336" s="170"/>
      <c r="L336" s="435"/>
      <c r="M336" s="166"/>
      <c r="N336" s="172"/>
    </row>
    <row r="337" spans="2:14">
      <c r="B337" s="164"/>
      <c r="C337" s="227"/>
      <c r="D337" s="166"/>
      <c r="E337" s="227"/>
      <c r="F337" s="232"/>
      <c r="G337" s="168"/>
      <c r="H337" s="169"/>
      <c r="I337" s="169"/>
      <c r="J337" s="166"/>
      <c r="K337" s="170"/>
      <c r="L337" s="442"/>
      <c r="M337" s="166"/>
      <c r="N337" s="172"/>
    </row>
    <row r="338" spans="2:14">
      <c r="B338" s="164"/>
      <c r="C338" s="234" t="s">
        <v>474</v>
      </c>
      <c r="D338" s="166"/>
      <c r="E338" s="245"/>
      <c r="F338" s="232" t="s">
        <v>93</v>
      </c>
      <c r="G338" s="168"/>
      <c r="H338" s="169"/>
      <c r="I338" s="169"/>
      <c r="J338" s="166"/>
      <c r="K338" s="170"/>
      <c r="L338" s="435">
        <v>6650</v>
      </c>
      <c r="M338" s="166"/>
      <c r="N338" s="172"/>
    </row>
    <row r="339" spans="2:14">
      <c r="B339" s="164"/>
      <c r="C339" s="234"/>
      <c r="D339" s="166"/>
      <c r="E339" s="227" t="s">
        <v>280</v>
      </c>
      <c r="F339" s="245" t="s">
        <v>516</v>
      </c>
      <c r="G339" s="168"/>
      <c r="H339" s="169"/>
      <c r="I339" s="169"/>
      <c r="J339" s="166"/>
      <c r="K339" s="170"/>
      <c r="L339" s="435"/>
      <c r="M339" s="166"/>
      <c r="N339" s="172"/>
    </row>
    <row r="340" spans="2:14">
      <c r="B340" s="164"/>
      <c r="C340" s="234"/>
      <c r="D340" s="166"/>
      <c r="E340" s="227" t="s">
        <v>280</v>
      </c>
      <c r="F340" s="245" t="s">
        <v>517</v>
      </c>
      <c r="G340" s="168"/>
      <c r="H340" s="169"/>
      <c r="I340" s="169"/>
      <c r="J340" s="166"/>
      <c r="K340" s="170"/>
      <c r="L340" s="435">
        <v>6650</v>
      </c>
      <c r="M340" s="166"/>
      <c r="N340" s="172"/>
    </row>
    <row r="341" spans="2:14">
      <c r="B341" s="164"/>
      <c r="C341" s="234"/>
      <c r="D341" s="166"/>
      <c r="E341" s="227" t="s">
        <v>280</v>
      </c>
      <c r="F341" s="245" t="s">
        <v>518</v>
      </c>
      <c r="G341" s="168"/>
      <c r="H341" s="169"/>
      <c r="I341" s="169"/>
      <c r="J341" s="166"/>
      <c r="K341" s="170"/>
      <c r="L341" s="435"/>
      <c r="M341" s="166"/>
      <c r="N341" s="172"/>
    </row>
    <row r="342" spans="2:14">
      <c r="B342" s="164"/>
      <c r="C342" s="234"/>
      <c r="D342" s="166"/>
      <c r="E342" s="227" t="s">
        <v>280</v>
      </c>
      <c r="F342" s="245" t="s">
        <v>282</v>
      </c>
      <c r="G342" s="168"/>
      <c r="H342" s="169"/>
      <c r="I342" s="169"/>
      <c r="J342" s="166"/>
      <c r="K342" s="170"/>
      <c r="L342" s="435"/>
      <c r="M342" s="166"/>
      <c r="N342" s="172"/>
    </row>
    <row r="343" spans="2:14">
      <c r="B343" s="164"/>
      <c r="C343" s="234"/>
      <c r="D343" s="166"/>
      <c r="E343" s="227" t="s">
        <v>280</v>
      </c>
      <c r="F343" s="245" t="s">
        <v>519</v>
      </c>
      <c r="G343" s="168"/>
      <c r="H343" s="169"/>
      <c r="I343" s="169"/>
      <c r="J343" s="166"/>
      <c r="K343" s="170"/>
      <c r="L343" s="435"/>
      <c r="M343" s="166"/>
      <c r="N343" s="172"/>
    </row>
    <row r="344" spans="2:14">
      <c r="B344" s="164"/>
      <c r="C344" s="234"/>
      <c r="D344" s="166"/>
      <c r="E344" s="227" t="s">
        <v>280</v>
      </c>
      <c r="F344" s="245" t="s">
        <v>520</v>
      </c>
      <c r="G344" s="168"/>
      <c r="H344" s="169"/>
      <c r="I344" s="169"/>
      <c r="J344" s="166"/>
      <c r="K344" s="170"/>
      <c r="L344" s="435"/>
      <c r="M344" s="166"/>
      <c r="N344" s="172"/>
    </row>
    <row r="345" spans="2:14">
      <c r="B345" s="164"/>
      <c r="C345" s="234"/>
      <c r="D345" s="166"/>
      <c r="E345" s="227" t="s">
        <v>280</v>
      </c>
      <c r="F345" s="245" t="s">
        <v>521</v>
      </c>
      <c r="G345" s="168"/>
      <c r="H345" s="169"/>
      <c r="I345" s="169"/>
      <c r="J345" s="166"/>
      <c r="K345" s="170"/>
      <c r="L345" s="435"/>
      <c r="M345" s="166"/>
      <c r="N345" s="172"/>
    </row>
    <row r="346" spans="2:14">
      <c r="B346" s="164"/>
      <c r="C346" s="234"/>
      <c r="D346" s="166"/>
      <c r="E346" s="227" t="s">
        <v>280</v>
      </c>
      <c r="F346" s="245" t="s">
        <v>522</v>
      </c>
      <c r="G346" s="168"/>
      <c r="H346" s="169"/>
      <c r="I346" s="169"/>
      <c r="J346" s="166"/>
      <c r="K346" s="170"/>
      <c r="L346" s="435"/>
      <c r="M346" s="166"/>
      <c r="N346" s="172"/>
    </row>
    <row r="347" spans="2:14">
      <c r="B347" s="164"/>
      <c r="C347" s="234"/>
      <c r="D347" s="166"/>
      <c r="E347" s="227"/>
      <c r="F347" s="232"/>
      <c r="G347" s="168"/>
      <c r="H347" s="169"/>
      <c r="I347" s="169"/>
      <c r="J347" s="166"/>
      <c r="K347" s="170"/>
      <c r="L347" s="442"/>
      <c r="M347" s="166"/>
      <c r="N347" s="172"/>
    </row>
    <row r="348" spans="2:14">
      <c r="B348" s="164"/>
      <c r="C348" s="234" t="s">
        <v>475</v>
      </c>
      <c r="D348" s="166"/>
      <c r="E348" s="245"/>
      <c r="F348" s="232" t="s">
        <v>101</v>
      </c>
      <c r="G348" s="168"/>
      <c r="H348" s="169"/>
      <c r="I348" s="169"/>
      <c r="J348" s="166"/>
      <c r="K348" s="170"/>
      <c r="L348" s="435"/>
      <c r="M348" s="166"/>
      <c r="N348" s="172"/>
    </row>
    <row r="349" spans="2:14">
      <c r="B349" s="164"/>
      <c r="C349" s="234"/>
      <c r="D349" s="166"/>
      <c r="E349" s="227" t="s">
        <v>280</v>
      </c>
      <c r="F349" s="245" t="s">
        <v>523</v>
      </c>
      <c r="G349" s="168"/>
      <c r="H349" s="169"/>
      <c r="I349" s="169"/>
      <c r="J349" s="166"/>
      <c r="K349" s="170"/>
      <c r="L349" s="435"/>
      <c r="M349" s="166"/>
      <c r="N349" s="172"/>
    </row>
    <row r="350" spans="2:14">
      <c r="B350" s="164"/>
      <c r="C350" s="234"/>
      <c r="D350" s="166"/>
      <c r="E350" s="227" t="s">
        <v>280</v>
      </c>
      <c r="F350" s="245" t="s">
        <v>524</v>
      </c>
      <c r="G350" s="168"/>
      <c r="H350" s="169"/>
      <c r="I350" s="169"/>
      <c r="J350" s="166"/>
      <c r="K350" s="170"/>
      <c r="L350" s="435"/>
      <c r="M350" s="166"/>
      <c r="N350" s="172"/>
    </row>
    <row r="351" spans="2:14">
      <c r="B351" s="164"/>
      <c r="C351" s="234"/>
      <c r="D351" s="166"/>
      <c r="E351" s="227"/>
      <c r="F351" s="232"/>
      <c r="G351" s="168"/>
      <c r="H351" s="169"/>
      <c r="I351" s="169"/>
      <c r="J351" s="166"/>
      <c r="K351" s="170"/>
      <c r="L351" s="437"/>
      <c r="M351" s="166"/>
      <c r="N351" s="172"/>
    </row>
    <row r="352" spans="2:14">
      <c r="B352" s="164"/>
      <c r="C352" s="249"/>
      <c r="D352" s="166"/>
      <c r="E352" s="263">
        <v>14</v>
      </c>
      <c r="F352" s="264" t="s">
        <v>94</v>
      </c>
      <c r="G352" s="168"/>
      <c r="H352" s="169"/>
      <c r="I352" s="169"/>
      <c r="J352" s="166"/>
      <c r="K352" s="170"/>
      <c r="L352" s="435"/>
      <c r="M352" s="166"/>
      <c r="N352" s="172"/>
    </row>
    <row r="353" spans="2:14">
      <c r="B353" s="164"/>
      <c r="C353" s="249"/>
      <c r="D353" s="166"/>
      <c r="E353" s="227" t="s">
        <v>280</v>
      </c>
      <c r="F353" s="245" t="s">
        <v>525</v>
      </c>
      <c r="G353" s="168"/>
      <c r="H353" s="169"/>
      <c r="I353" s="169"/>
      <c r="J353" s="166"/>
      <c r="K353" s="170"/>
      <c r="L353" s="435"/>
      <c r="M353" s="166"/>
      <c r="N353" s="172"/>
    </row>
    <row r="354" spans="2:14">
      <c r="B354" s="164"/>
      <c r="C354" s="249"/>
      <c r="D354" s="166"/>
      <c r="E354" s="227" t="s">
        <v>280</v>
      </c>
      <c r="F354" s="245" t="s">
        <v>526</v>
      </c>
      <c r="G354" s="168"/>
      <c r="H354" s="169"/>
      <c r="I354" s="169"/>
      <c r="J354" s="166"/>
      <c r="K354" s="170"/>
      <c r="L354" s="435"/>
      <c r="M354" s="166"/>
      <c r="N354" s="172"/>
    </row>
    <row r="355" spans="2:14">
      <c r="B355" s="164"/>
      <c r="C355" s="249"/>
      <c r="D355" s="166"/>
      <c r="E355" s="263"/>
      <c r="F355" s="264"/>
      <c r="G355" s="168"/>
      <c r="H355" s="169"/>
      <c r="I355" s="169"/>
      <c r="J355" s="166"/>
      <c r="K355" s="170"/>
      <c r="L355" s="437"/>
      <c r="M355" s="166"/>
      <c r="N355" s="172"/>
    </row>
    <row r="356" spans="2:14">
      <c r="B356" s="164"/>
      <c r="C356" s="249"/>
      <c r="D356" s="166"/>
      <c r="E356" s="263">
        <v>15</v>
      </c>
      <c r="F356" s="264" t="s">
        <v>95</v>
      </c>
      <c r="G356" s="168"/>
      <c r="H356" s="169"/>
      <c r="I356" s="169"/>
      <c r="J356" s="166"/>
      <c r="K356" s="170"/>
      <c r="L356" s="435"/>
      <c r="M356" s="166"/>
      <c r="N356" s="172"/>
    </row>
    <row r="357" spans="2:14">
      <c r="B357" s="164"/>
      <c r="C357" s="249"/>
      <c r="D357" s="166"/>
      <c r="E357" s="227" t="s">
        <v>280</v>
      </c>
      <c r="F357" s="266" t="s">
        <v>527</v>
      </c>
      <c r="G357" s="168"/>
      <c r="H357" s="169"/>
      <c r="I357" s="169"/>
      <c r="J357" s="166"/>
      <c r="K357" s="170"/>
      <c r="L357" s="435"/>
      <c r="M357" s="166"/>
      <c r="N357" s="172"/>
    </row>
    <row r="358" spans="2:14">
      <c r="B358" s="164"/>
      <c r="C358" s="249"/>
      <c r="D358" s="166"/>
      <c r="E358" s="227" t="s">
        <v>280</v>
      </c>
      <c r="F358" s="245" t="s">
        <v>528</v>
      </c>
      <c r="G358" s="168"/>
      <c r="H358" s="169"/>
      <c r="I358" s="169"/>
      <c r="J358" s="166"/>
      <c r="K358" s="170"/>
      <c r="L358" s="435"/>
      <c r="M358" s="166"/>
      <c r="N358" s="172"/>
    </row>
    <row r="359" spans="2:14">
      <c r="B359" s="164"/>
      <c r="C359" s="249"/>
      <c r="D359" s="166"/>
      <c r="E359" s="263"/>
      <c r="F359" s="264"/>
      <c r="G359" s="168"/>
      <c r="H359" s="169"/>
      <c r="I359" s="169"/>
      <c r="J359" s="166"/>
      <c r="K359" s="170"/>
      <c r="L359" s="437"/>
      <c r="M359" s="166"/>
      <c r="N359" s="172"/>
    </row>
    <row r="360" spans="2:14">
      <c r="B360" s="164"/>
      <c r="C360" s="249"/>
      <c r="D360" s="166"/>
      <c r="E360" s="263">
        <v>16</v>
      </c>
      <c r="F360" s="264" t="s">
        <v>96</v>
      </c>
      <c r="G360" s="168"/>
      <c r="H360" s="169"/>
      <c r="I360" s="169"/>
      <c r="J360" s="166"/>
      <c r="K360" s="170"/>
      <c r="L360" s="435"/>
      <c r="M360" s="166"/>
      <c r="N360" s="172"/>
    </row>
    <row r="361" spans="2:14">
      <c r="B361" s="164"/>
      <c r="C361" s="249"/>
      <c r="D361" s="166"/>
      <c r="E361" s="227" t="s">
        <v>280</v>
      </c>
      <c r="F361" s="266" t="s">
        <v>529</v>
      </c>
      <c r="G361" s="168"/>
      <c r="H361" s="169"/>
      <c r="I361" s="169"/>
      <c r="J361" s="166"/>
      <c r="K361" s="170"/>
      <c r="L361" s="435"/>
      <c r="M361" s="166"/>
      <c r="N361" s="172"/>
    </row>
    <row r="362" spans="2:14">
      <c r="B362" s="164"/>
      <c r="C362" s="165"/>
      <c r="D362" s="166"/>
      <c r="E362" s="167"/>
      <c r="F362" s="168"/>
      <c r="G362" s="168"/>
      <c r="H362" s="169"/>
      <c r="I362" s="169"/>
      <c r="J362" s="166"/>
      <c r="K362" s="170"/>
      <c r="L362" s="437"/>
      <c r="M362" s="166"/>
      <c r="N362" s="172"/>
    </row>
    <row r="363" spans="2:14">
      <c r="B363" s="164"/>
      <c r="C363" s="249"/>
      <c r="D363" s="166"/>
      <c r="E363" s="263">
        <v>17</v>
      </c>
      <c r="F363" s="264" t="s">
        <v>99</v>
      </c>
      <c r="G363" s="168"/>
      <c r="H363" s="169"/>
      <c r="I363" s="169"/>
      <c r="J363" s="166"/>
      <c r="K363" s="170"/>
      <c r="L363" s="437"/>
      <c r="M363" s="166"/>
      <c r="N363" s="172"/>
    </row>
    <row r="364" spans="2:14">
      <c r="B364" s="164"/>
      <c r="C364" s="227" t="s">
        <v>476</v>
      </c>
      <c r="D364" s="166"/>
      <c r="E364" s="167"/>
      <c r="F364" s="232" t="s">
        <v>85</v>
      </c>
      <c r="G364" s="168"/>
      <c r="H364" s="169"/>
      <c r="I364" s="169"/>
      <c r="J364" s="166"/>
      <c r="K364" s="170"/>
      <c r="L364" s="435"/>
      <c r="M364" s="166"/>
      <c r="N364" s="172"/>
    </row>
    <row r="365" spans="2:14">
      <c r="B365" s="164"/>
      <c r="C365" s="227"/>
      <c r="D365" s="166"/>
      <c r="E365" s="227" t="s">
        <v>280</v>
      </c>
      <c r="F365" s="245" t="s">
        <v>530</v>
      </c>
      <c r="G365" s="168"/>
      <c r="H365" s="169"/>
      <c r="I365" s="169"/>
      <c r="J365" s="166"/>
      <c r="K365" s="170"/>
      <c r="L365" s="435"/>
      <c r="M365" s="166"/>
      <c r="N365" s="172"/>
    </row>
    <row r="366" spans="2:14">
      <c r="B366" s="164"/>
      <c r="C366" s="227"/>
      <c r="D366" s="166"/>
      <c r="E366" s="227" t="s">
        <v>280</v>
      </c>
      <c r="F366" s="245" t="s">
        <v>531</v>
      </c>
      <c r="G366" s="168"/>
      <c r="H366" s="169"/>
      <c r="I366" s="169"/>
      <c r="J366" s="166"/>
      <c r="K366" s="170"/>
      <c r="L366" s="435"/>
      <c r="M366" s="166"/>
      <c r="N366" s="172"/>
    </row>
    <row r="367" spans="2:14">
      <c r="B367" s="164"/>
      <c r="C367" s="227"/>
      <c r="D367" s="166"/>
      <c r="E367" s="227" t="s">
        <v>280</v>
      </c>
      <c r="F367" s="245" t="s">
        <v>532</v>
      </c>
      <c r="G367" s="168"/>
      <c r="H367" s="169"/>
      <c r="I367" s="169"/>
      <c r="J367" s="166"/>
      <c r="K367" s="170"/>
      <c r="L367" s="435"/>
      <c r="M367" s="166"/>
      <c r="N367" s="172"/>
    </row>
    <row r="368" spans="2:14">
      <c r="B368" s="164"/>
      <c r="C368" s="227"/>
      <c r="D368" s="166"/>
      <c r="E368" s="227" t="s">
        <v>280</v>
      </c>
      <c r="F368" s="245" t="s">
        <v>492</v>
      </c>
      <c r="G368" s="168"/>
      <c r="H368" s="169"/>
      <c r="I368" s="169"/>
      <c r="J368" s="166"/>
      <c r="K368" s="170"/>
      <c r="L368" s="435"/>
      <c r="M368" s="166"/>
      <c r="N368" s="172"/>
    </row>
    <row r="369" spans="2:14">
      <c r="B369" s="164"/>
      <c r="C369" s="227"/>
      <c r="D369" s="166"/>
      <c r="E369" s="227" t="s">
        <v>280</v>
      </c>
      <c r="F369" s="245" t="s">
        <v>493</v>
      </c>
      <c r="G369" s="168"/>
      <c r="H369" s="169"/>
      <c r="I369" s="169"/>
      <c r="J369" s="166"/>
      <c r="K369" s="170"/>
      <c r="L369" s="435"/>
      <c r="M369" s="166"/>
      <c r="N369" s="172"/>
    </row>
    <row r="370" spans="2:14">
      <c r="B370" s="164"/>
      <c r="C370" s="227"/>
      <c r="D370" s="166"/>
      <c r="E370" s="227" t="s">
        <v>280</v>
      </c>
      <c r="F370" s="245" t="s">
        <v>494</v>
      </c>
      <c r="G370" s="168"/>
      <c r="H370" s="169"/>
      <c r="I370" s="169"/>
      <c r="J370" s="166"/>
      <c r="K370" s="170"/>
      <c r="L370" s="435"/>
      <c r="M370" s="166"/>
      <c r="N370" s="172"/>
    </row>
    <row r="371" spans="2:14">
      <c r="B371" s="164"/>
      <c r="C371" s="227"/>
      <c r="D371" s="166"/>
      <c r="E371" s="167"/>
      <c r="F371" s="232"/>
      <c r="G371" s="168"/>
      <c r="H371" s="169"/>
      <c r="I371" s="169"/>
      <c r="J371" s="166"/>
      <c r="K371" s="170"/>
      <c r="L371" s="437"/>
      <c r="M371" s="166"/>
      <c r="N371" s="172"/>
    </row>
    <row r="372" spans="2:14">
      <c r="B372" s="164"/>
      <c r="C372" s="234" t="s">
        <v>477</v>
      </c>
      <c r="D372" s="166"/>
      <c r="E372" s="167"/>
      <c r="F372" s="232" t="s">
        <v>86</v>
      </c>
      <c r="G372" s="168"/>
      <c r="H372" s="169"/>
      <c r="I372" s="169"/>
      <c r="J372" s="166"/>
      <c r="K372" s="170"/>
      <c r="L372" s="437"/>
      <c r="M372" s="166"/>
      <c r="N372" s="172"/>
    </row>
    <row r="373" spans="2:14" ht="15.75">
      <c r="B373" s="164"/>
      <c r="C373" s="234"/>
      <c r="D373" s="166"/>
      <c r="E373" s="227" t="s">
        <v>280</v>
      </c>
      <c r="F373" s="248" t="s">
        <v>495</v>
      </c>
      <c r="G373" s="168"/>
      <c r="H373" s="169"/>
      <c r="I373" s="169"/>
      <c r="J373" s="166"/>
      <c r="K373" s="170"/>
      <c r="L373" s="435"/>
      <c r="M373" s="166"/>
      <c r="N373" s="172"/>
    </row>
    <row r="374" spans="2:14" ht="15.75">
      <c r="B374" s="164"/>
      <c r="C374" s="234"/>
      <c r="D374" s="166"/>
      <c r="E374" s="167"/>
      <c r="F374" s="248"/>
      <c r="G374" s="265" t="s">
        <v>499</v>
      </c>
      <c r="H374" s="169"/>
      <c r="I374" s="169"/>
      <c r="J374" s="166"/>
      <c r="K374" s="170"/>
      <c r="L374" s="437"/>
      <c r="M374" s="166"/>
      <c r="N374" s="172"/>
    </row>
    <row r="375" spans="2:14">
      <c r="B375" s="164"/>
      <c r="C375" s="234"/>
      <c r="D375" s="166"/>
      <c r="E375" s="227" t="s">
        <v>280</v>
      </c>
      <c r="F375" s="245" t="s">
        <v>533</v>
      </c>
      <c r="G375" s="168"/>
      <c r="H375" s="169"/>
      <c r="I375" s="169"/>
      <c r="J375" s="166"/>
      <c r="K375" s="170"/>
      <c r="L375" s="435"/>
      <c r="M375" s="166"/>
      <c r="N375" s="172"/>
    </row>
    <row r="376" spans="2:14">
      <c r="B376" s="164"/>
      <c r="C376" s="234"/>
      <c r="D376" s="166"/>
      <c r="E376" s="167"/>
      <c r="F376" s="245"/>
      <c r="G376" s="240" t="s">
        <v>500</v>
      </c>
      <c r="H376" s="169"/>
      <c r="I376" s="169"/>
      <c r="J376" s="166"/>
      <c r="K376" s="170"/>
      <c r="L376" s="435"/>
      <c r="M376" s="166"/>
      <c r="N376" s="172"/>
    </row>
    <row r="377" spans="2:14">
      <c r="B377" s="164"/>
      <c r="C377" s="234"/>
      <c r="D377" s="166"/>
      <c r="E377" s="167"/>
      <c r="F377" s="245"/>
      <c r="G377" s="240" t="s">
        <v>501</v>
      </c>
      <c r="H377" s="169"/>
      <c r="I377" s="169"/>
      <c r="J377" s="166"/>
      <c r="K377" s="170"/>
      <c r="L377" s="435"/>
      <c r="M377" s="166"/>
      <c r="N377" s="172"/>
    </row>
    <row r="378" spans="2:14">
      <c r="B378" s="164"/>
      <c r="C378" s="234"/>
      <c r="D378" s="166"/>
      <c r="E378" s="167"/>
      <c r="F378" s="245"/>
      <c r="G378" s="240" t="s">
        <v>502</v>
      </c>
      <c r="H378" s="169"/>
      <c r="I378" s="169"/>
      <c r="J378" s="166"/>
      <c r="K378" s="170"/>
      <c r="L378" s="435"/>
      <c r="M378" s="166"/>
      <c r="N378" s="172"/>
    </row>
    <row r="379" spans="2:14">
      <c r="B379" s="164"/>
      <c r="C379" s="234"/>
      <c r="D379" s="166"/>
      <c r="E379" s="227" t="s">
        <v>280</v>
      </c>
      <c r="F379" s="245" t="s">
        <v>492</v>
      </c>
      <c r="G379" s="168"/>
      <c r="H379" s="169"/>
      <c r="I379" s="169"/>
      <c r="J379" s="166"/>
      <c r="K379" s="170"/>
      <c r="L379" s="435"/>
      <c r="M379" s="166"/>
      <c r="N379" s="172"/>
    </row>
    <row r="380" spans="2:14">
      <c r="B380" s="164"/>
      <c r="C380" s="234"/>
      <c r="D380" s="166"/>
      <c r="E380" s="167"/>
      <c r="F380" s="232"/>
      <c r="G380" s="168"/>
      <c r="H380" s="169"/>
      <c r="I380" s="169"/>
      <c r="J380" s="166"/>
      <c r="K380" s="170"/>
      <c r="L380" s="437"/>
      <c r="M380" s="166"/>
      <c r="N380" s="172"/>
    </row>
    <row r="381" spans="2:14">
      <c r="B381" s="164"/>
      <c r="C381" s="227" t="s">
        <v>478</v>
      </c>
      <c r="D381" s="166"/>
      <c r="E381" s="167"/>
      <c r="F381" s="232" t="s">
        <v>100</v>
      </c>
      <c r="G381" s="168"/>
      <c r="H381" s="169"/>
      <c r="I381" s="169"/>
      <c r="J381" s="166"/>
      <c r="K381" s="170"/>
      <c r="L381" s="435">
        <f>L382</f>
        <v>247962827</v>
      </c>
      <c r="M381" s="166"/>
      <c r="N381" s="172"/>
    </row>
    <row r="382" spans="2:14">
      <c r="B382" s="164"/>
      <c r="C382" s="227"/>
      <c r="D382" s="166"/>
      <c r="E382" s="227" t="s">
        <v>280</v>
      </c>
      <c r="F382" s="245" t="s">
        <v>504</v>
      </c>
      <c r="G382" s="168"/>
      <c r="H382" s="169"/>
      <c r="I382" s="169"/>
      <c r="J382" s="166"/>
      <c r="K382" s="170"/>
      <c r="L382" s="435">
        <f>Pasivet!G24</f>
        <v>247962827</v>
      </c>
      <c r="M382" s="166"/>
      <c r="N382" s="172"/>
    </row>
    <row r="383" spans="2:14">
      <c r="B383" s="164"/>
      <c r="C383" s="227"/>
      <c r="D383" s="166"/>
      <c r="E383" s="167"/>
      <c r="F383" s="232"/>
      <c r="G383" s="168"/>
      <c r="H383" s="169"/>
      <c r="I383" s="169"/>
      <c r="J383" s="166"/>
      <c r="K383" s="170"/>
      <c r="L383" s="437"/>
      <c r="M383" s="166"/>
      <c r="N383" s="172"/>
    </row>
    <row r="384" spans="2:14">
      <c r="B384" s="164"/>
      <c r="C384" s="234" t="s">
        <v>479</v>
      </c>
      <c r="D384" s="166"/>
      <c r="E384" s="167"/>
      <c r="F384" s="232" t="s">
        <v>88</v>
      </c>
      <c r="G384" s="168"/>
      <c r="H384" s="169"/>
      <c r="I384" s="169"/>
      <c r="J384" s="166"/>
      <c r="K384" s="170"/>
      <c r="L384" s="437">
        <f>L385+L387</f>
        <v>232710366</v>
      </c>
      <c r="M384" s="166"/>
      <c r="N384" s="172"/>
    </row>
    <row r="385" spans="2:14">
      <c r="B385" s="164"/>
      <c r="C385" s="234"/>
      <c r="D385" s="166"/>
      <c r="E385" s="227" t="s">
        <v>280</v>
      </c>
      <c r="F385" s="245" t="s">
        <v>534</v>
      </c>
      <c r="G385" s="168"/>
      <c r="H385" s="169"/>
      <c r="I385" s="169"/>
      <c r="J385" s="166"/>
      <c r="K385" s="170"/>
      <c r="L385" s="435">
        <v>232710366</v>
      </c>
      <c r="M385" s="166"/>
      <c r="N385" s="172"/>
    </row>
    <row r="386" spans="2:14">
      <c r="B386" s="164"/>
      <c r="C386" s="234"/>
      <c r="D386" s="166"/>
      <c r="E386" s="227"/>
      <c r="F386" s="245"/>
      <c r="G386" s="243" t="s">
        <v>507</v>
      </c>
      <c r="H386" s="169"/>
      <c r="I386" s="169"/>
      <c r="J386" s="166"/>
      <c r="K386" s="170"/>
      <c r="L386" s="435"/>
      <c r="M386" s="166"/>
      <c r="N386" s="172"/>
    </row>
    <row r="387" spans="2:14">
      <c r="B387" s="164"/>
      <c r="C387" s="234"/>
      <c r="D387" s="166"/>
      <c r="E387" s="227" t="s">
        <v>280</v>
      </c>
      <c r="F387" s="245" t="s">
        <v>535</v>
      </c>
      <c r="G387" s="168"/>
      <c r="H387" s="169"/>
      <c r="I387" s="169"/>
      <c r="J387" s="166"/>
      <c r="K387" s="170"/>
      <c r="L387" s="435"/>
      <c r="M387" s="166"/>
      <c r="N387" s="172"/>
    </row>
    <row r="388" spans="2:14">
      <c r="B388" s="164"/>
      <c r="C388" s="234"/>
      <c r="D388" s="166"/>
      <c r="E388" s="167"/>
      <c r="F388" s="232"/>
      <c r="G388" s="243" t="s">
        <v>508</v>
      </c>
      <c r="H388" s="169"/>
      <c r="I388" s="169"/>
      <c r="J388" s="166"/>
      <c r="K388" s="170"/>
      <c r="L388" s="437"/>
      <c r="M388" s="166"/>
      <c r="N388" s="172"/>
    </row>
    <row r="389" spans="2:14">
      <c r="B389" s="164"/>
      <c r="C389" s="234"/>
      <c r="D389" s="166"/>
      <c r="E389" s="167"/>
      <c r="F389" s="232"/>
      <c r="G389" s="168"/>
      <c r="H389" s="169"/>
      <c r="I389" s="169"/>
      <c r="J389" s="166"/>
      <c r="K389" s="170"/>
      <c r="L389" s="437"/>
      <c r="M389" s="166"/>
      <c r="N389" s="172"/>
    </row>
    <row r="390" spans="2:14">
      <c r="B390" s="164"/>
      <c r="C390" s="227" t="s">
        <v>480</v>
      </c>
      <c r="D390" s="166"/>
      <c r="E390" s="167"/>
      <c r="F390" s="232" t="s">
        <v>89</v>
      </c>
      <c r="G390" s="168"/>
      <c r="H390" s="169"/>
      <c r="I390" s="169"/>
      <c r="J390" s="166"/>
      <c r="K390" s="170"/>
      <c r="L390" s="435"/>
      <c r="M390" s="166"/>
      <c r="N390" s="172"/>
    </row>
    <row r="391" spans="2:14">
      <c r="B391" s="164"/>
      <c r="C391" s="227"/>
      <c r="D391" s="166"/>
      <c r="E391" s="227" t="s">
        <v>280</v>
      </c>
      <c r="F391" s="245" t="s">
        <v>536</v>
      </c>
      <c r="G391" s="168"/>
      <c r="H391" s="169"/>
      <c r="I391" s="169"/>
      <c r="J391" s="166"/>
      <c r="K391" s="170"/>
      <c r="L391" s="435"/>
      <c r="M391" s="166"/>
      <c r="N391" s="172"/>
    </row>
    <row r="392" spans="2:14">
      <c r="B392" s="164"/>
      <c r="C392" s="227"/>
      <c r="D392" s="166"/>
      <c r="E392" s="167"/>
      <c r="F392" s="232"/>
      <c r="G392" s="168"/>
      <c r="H392" s="169"/>
      <c r="I392" s="169"/>
      <c r="J392" s="166"/>
      <c r="K392" s="170"/>
      <c r="L392" s="437"/>
      <c r="M392" s="166"/>
      <c r="N392" s="172"/>
    </row>
    <row r="393" spans="2:14">
      <c r="B393" s="164"/>
      <c r="C393" s="234" t="s">
        <v>481</v>
      </c>
      <c r="D393" s="166"/>
      <c r="E393" s="167"/>
      <c r="F393" s="232" t="s">
        <v>90</v>
      </c>
      <c r="G393" s="168"/>
      <c r="H393" s="169"/>
      <c r="I393" s="169"/>
      <c r="J393" s="166"/>
      <c r="K393" s="170"/>
      <c r="L393" s="435"/>
      <c r="M393" s="166"/>
      <c r="N393" s="172"/>
    </row>
    <row r="394" spans="2:14">
      <c r="B394" s="164"/>
      <c r="C394" s="234"/>
      <c r="D394" s="166"/>
      <c r="E394" s="227" t="s">
        <v>280</v>
      </c>
      <c r="F394" s="245" t="s">
        <v>537</v>
      </c>
      <c r="G394" s="168"/>
      <c r="H394" s="169"/>
      <c r="I394" s="169"/>
      <c r="J394" s="166"/>
      <c r="K394" s="170"/>
      <c r="L394" s="435"/>
      <c r="M394" s="166"/>
      <c r="N394" s="172"/>
    </row>
    <row r="395" spans="2:14">
      <c r="B395" s="164"/>
      <c r="C395" s="234"/>
      <c r="D395" s="166"/>
      <c r="E395" s="167"/>
      <c r="F395" s="232"/>
      <c r="G395" s="168"/>
      <c r="H395" s="169"/>
      <c r="I395" s="169"/>
      <c r="J395" s="166"/>
      <c r="K395" s="170"/>
      <c r="L395" s="442"/>
      <c r="M395" s="170"/>
      <c r="N395" s="172"/>
    </row>
    <row r="396" spans="2:14">
      <c r="B396" s="164"/>
      <c r="C396" s="227" t="s">
        <v>482</v>
      </c>
      <c r="D396" s="166"/>
      <c r="E396" s="167"/>
      <c r="F396" s="232" t="s">
        <v>91</v>
      </c>
      <c r="G396" s="168"/>
      <c r="H396" s="169"/>
      <c r="I396" s="169"/>
      <c r="J396" s="166"/>
      <c r="K396" s="170"/>
      <c r="L396" s="435"/>
      <c r="M396" s="166"/>
      <c r="N396" s="172"/>
    </row>
    <row r="397" spans="2:14">
      <c r="B397" s="164"/>
      <c r="C397" s="227"/>
      <c r="D397" s="166"/>
      <c r="E397" s="227" t="s">
        <v>280</v>
      </c>
      <c r="F397" s="240" t="s">
        <v>511</v>
      </c>
      <c r="G397" s="168"/>
      <c r="H397" s="169"/>
      <c r="I397" s="169"/>
      <c r="J397" s="166"/>
      <c r="K397" s="170"/>
      <c r="L397" s="435"/>
      <c r="M397" s="166"/>
      <c r="N397" s="172"/>
    </row>
    <row r="398" spans="2:14">
      <c r="B398" s="164"/>
      <c r="C398" s="227"/>
      <c r="D398" s="166"/>
      <c r="E398" s="167"/>
      <c r="F398" s="232"/>
      <c r="G398" s="168"/>
      <c r="H398" s="169"/>
      <c r="I398" s="169"/>
      <c r="J398" s="166"/>
      <c r="K398" s="170"/>
      <c r="L398" s="442"/>
      <c r="M398" s="166"/>
      <c r="N398" s="172"/>
    </row>
    <row r="399" spans="2:14">
      <c r="B399" s="164"/>
      <c r="C399" s="234" t="s">
        <v>483</v>
      </c>
      <c r="D399" s="166"/>
      <c r="E399" s="167"/>
      <c r="F399" s="232" t="s">
        <v>101</v>
      </c>
      <c r="G399" s="168"/>
      <c r="H399" s="169"/>
      <c r="I399" s="169"/>
      <c r="J399" s="166"/>
      <c r="K399" s="170"/>
      <c r="L399" s="435">
        <f>L400+L401</f>
        <v>21090537</v>
      </c>
      <c r="M399" s="166"/>
      <c r="N399" s="172"/>
    </row>
    <row r="400" spans="2:14">
      <c r="B400" s="164"/>
      <c r="C400" s="234"/>
      <c r="D400" s="166"/>
      <c r="E400" s="227" t="s">
        <v>280</v>
      </c>
      <c r="F400" s="245" t="s">
        <v>538</v>
      </c>
      <c r="G400" s="168"/>
      <c r="H400" s="169"/>
      <c r="I400" s="169"/>
      <c r="J400" s="166"/>
      <c r="K400" s="170"/>
      <c r="L400" s="435">
        <v>21062944</v>
      </c>
      <c r="M400" s="166"/>
      <c r="N400" s="172"/>
    </row>
    <row r="401" spans="2:14">
      <c r="B401" s="164"/>
      <c r="C401" s="234"/>
      <c r="D401" s="166"/>
      <c r="E401" s="227" t="s">
        <v>280</v>
      </c>
      <c r="F401" s="245" t="s">
        <v>539</v>
      </c>
      <c r="G401" s="168"/>
      <c r="H401" s="169"/>
      <c r="I401" s="169"/>
      <c r="J401" s="166"/>
      <c r="K401" s="170"/>
      <c r="L401" s="435">
        <v>27593</v>
      </c>
      <c r="M401" s="166"/>
      <c r="N401" s="172"/>
    </row>
    <row r="402" spans="2:14">
      <c r="B402" s="164"/>
      <c r="C402" s="234"/>
      <c r="D402" s="166"/>
      <c r="E402" s="167"/>
      <c r="F402" s="232"/>
      <c r="G402" s="168"/>
      <c r="H402" s="169"/>
      <c r="I402" s="169"/>
      <c r="J402" s="166"/>
      <c r="K402" s="170"/>
      <c r="L402" s="437"/>
      <c r="M402" s="166"/>
      <c r="N402" s="172"/>
    </row>
    <row r="403" spans="2:14">
      <c r="B403" s="164"/>
      <c r="C403" s="249"/>
      <c r="D403" s="166"/>
      <c r="E403" s="263">
        <v>18</v>
      </c>
      <c r="F403" s="264" t="s">
        <v>102</v>
      </c>
      <c r="G403" s="168"/>
      <c r="H403" s="169"/>
      <c r="I403" s="169"/>
      <c r="J403" s="166"/>
      <c r="K403" s="170"/>
      <c r="L403" s="437"/>
      <c r="M403" s="166"/>
      <c r="N403" s="172"/>
    </row>
    <row r="404" spans="2:14">
      <c r="B404" s="164"/>
      <c r="C404" s="249"/>
      <c r="D404" s="166"/>
      <c r="E404" s="263">
        <v>19</v>
      </c>
      <c r="F404" s="264" t="s">
        <v>103</v>
      </c>
      <c r="G404" s="168"/>
      <c r="H404" s="169"/>
      <c r="I404" s="169"/>
      <c r="J404" s="166"/>
      <c r="K404" s="170"/>
      <c r="L404" s="437"/>
      <c r="M404" s="166"/>
      <c r="N404" s="172"/>
    </row>
    <row r="405" spans="2:14">
      <c r="B405" s="164"/>
      <c r="C405" s="249"/>
      <c r="D405" s="166"/>
      <c r="E405" s="263">
        <v>20</v>
      </c>
      <c r="F405" s="264" t="s">
        <v>104</v>
      </c>
      <c r="G405" s="168"/>
      <c r="H405" s="169"/>
      <c r="I405" s="169"/>
      <c r="J405" s="166"/>
      <c r="K405" s="170"/>
      <c r="L405" s="437"/>
      <c r="M405" s="166"/>
      <c r="N405" s="172"/>
    </row>
    <row r="406" spans="2:14">
      <c r="B406" s="164"/>
      <c r="C406" s="227" t="s">
        <v>484</v>
      </c>
      <c r="D406" s="166"/>
      <c r="E406" s="167"/>
      <c r="F406" s="232" t="s">
        <v>106</v>
      </c>
      <c r="G406" s="168"/>
      <c r="H406" s="169"/>
      <c r="I406" s="169"/>
      <c r="J406" s="166"/>
      <c r="K406" s="170"/>
      <c r="L406" s="437"/>
      <c r="M406" s="166"/>
      <c r="N406" s="172"/>
    </row>
    <row r="407" spans="2:14">
      <c r="B407" s="164"/>
      <c r="C407" s="234" t="s">
        <v>485</v>
      </c>
      <c r="D407" s="166"/>
      <c r="E407" s="167"/>
      <c r="F407" s="232" t="s">
        <v>107</v>
      </c>
      <c r="G407" s="168"/>
      <c r="H407" s="169"/>
      <c r="I407" s="169"/>
      <c r="J407" s="166"/>
      <c r="K407" s="170"/>
      <c r="L407" s="437"/>
      <c r="M407" s="166"/>
      <c r="N407" s="172"/>
    </row>
    <row r="408" spans="2:14">
      <c r="B408" s="164"/>
      <c r="C408" s="249"/>
      <c r="D408" s="166"/>
      <c r="E408" s="263">
        <v>21</v>
      </c>
      <c r="F408" s="264" t="s">
        <v>108</v>
      </c>
      <c r="G408" s="168"/>
      <c r="H408" s="169"/>
      <c r="I408" s="169"/>
      <c r="J408" s="166"/>
      <c r="K408" s="170"/>
      <c r="L408" s="437"/>
      <c r="M408" s="166"/>
      <c r="N408" s="172"/>
    </row>
    <row r="409" spans="2:14">
      <c r="B409" s="164"/>
      <c r="C409" s="165"/>
      <c r="D409" s="166"/>
      <c r="E409" s="167"/>
      <c r="F409" s="168"/>
      <c r="G409" s="168"/>
      <c r="H409" s="169"/>
      <c r="I409" s="169"/>
      <c r="J409" s="166"/>
      <c r="K409" s="170"/>
      <c r="L409" s="437"/>
      <c r="M409" s="166"/>
      <c r="N409" s="172"/>
    </row>
    <row r="410" spans="2:14">
      <c r="B410" s="164"/>
      <c r="C410" s="249"/>
      <c r="D410" s="166"/>
      <c r="E410" s="263">
        <v>22</v>
      </c>
      <c r="F410" s="264" t="s">
        <v>111</v>
      </c>
      <c r="G410" s="168"/>
      <c r="H410" s="169"/>
      <c r="I410" s="169"/>
      <c r="J410" s="166"/>
      <c r="K410" s="170"/>
      <c r="L410" s="437">
        <f>Pasivet!G39</f>
        <v>9800000</v>
      </c>
      <c r="M410" s="166"/>
      <c r="N410" s="172"/>
    </row>
    <row r="411" spans="2:14">
      <c r="B411" s="164"/>
      <c r="C411" s="249"/>
      <c r="D411" s="166"/>
      <c r="E411" s="263">
        <v>23</v>
      </c>
      <c r="F411" s="264" t="s">
        <v>112</v>
      </c>
      <c r="G411" s="168"/>
      <c r="H411" s="169"/>
      <c r="I411" s="169"/>
      <c r="J411" s="166"/>
      <c r="K411" s="170"/>
      <c r="L411" s="437"/>
      <c r="M411" s="166"/>
      <c r="N411" s="172"/>
    </row>
    <row r="412" spans="2:14">
      <c r="B412" s="164"/>
      <c r="C412" s="249"/>
      <c r="D412" s="166"/>
      <c r="E412" s="263">
        <v>24</v>
      </c>
      <c r="F412" s="264" t="s">
        <v>113</v>
      </c>
      <c r="G412" s="168"/>
      <c r="H412" s="169"/>
      <c r="I412" s="169"/>
      <c r="J412" s="166"/>
      <c r="K412" s="170"/>
      <c r="L412" s="437"/>
      <c r="M412" s="166"/>
      <c r="N412" s="172"/>
    </row>
    <row r="413" spans="2:14">
      <c r="B413" s="164"/>
      <c r="C413" s="249"/>
      <c r="D413" s="166"/>
      <c r="E413" s="263">
        <v>25</v>
      </c>
      <c r="F413" s="264" t="s">
        <v>114</v>
      </c>
      <c r="G413" s="168"/>
      <c r="H413" s="169"/>
      <c r="I413" s="169"/>
      <c r="J413" s="166"/>
      <c r="K413" s="170"/>
      <c r="L413" s="437"/>
      <c r="M413" s="166"/>
      <c r="N413" s="172"/>
    </row>
    <row r="414" spans="2:14">
      <c r="B414" s="164"/>
      <c r="C414" s="249"/>
      <c r="D414" s="166"/>
      <c r="E414" s="263">
        <v>26</v>
      </c>
      <c r="F414" s="264" t="s">
        <v>115</v>
      </c>
      <c r="G414" s="168"/>
      <c r="H414" s="169"/>
      <c r="I414" s="169"/>
      <c r="J414" s="166"/>
      <c r="K414" s="170"/>
      <c r="L414" s="437"/>
      <c r="M414" s="166"/>
      <c r="N414" s="172"/>
    </row>
    <row r="415" spans="2:14">
      <c r="B415" s="164"/>
      <c r="C415" s="227" t="s">
        <v>486</v>
      </c>
      <c r="D415" s="166"/>
      <c r="E415" s="167"/>
      <c r="F415" s="232" t="s">
        <v>116</v>
      </c>
      <c r="G415" s="168"/>
      <c r="H415" s="169"/>
      <c r="I415" s="169"/>
      <c r="J415" s="166"/>
      <c r="K415" s="170"/>
      <c r="L415" s="437"/>
      <c r="M415" s="166"/>
      <c r="N415" s="172"/>
    </row>
    <row r="416" spans="2:14">
      <c r="B416" s="164"/>
      <c r="C416" s="234" t="s">
        <v>487</v>
      </c>
      <c r="D416" s="166"/>
      <c r="E416" s="167"/>
      <c r="F416" s="232" t="s">
        <v>117</v>
      </c>
      <c r="G416" s="168"/>
      <c r="H416" s="169"/>
      <c r="I416" s="169"/>
      <c r="J416" s="166"/>
      <c r="K416" s="170"/>
      <c r="L416" s="437">
        <f>Pasivet!G44</f>
        <v>87112</v>
      </c>
      <c r="M416" s="166"/>
      <c r="N416" s="172"/>
    </row>
    <row r="417" spans="2:14">
      <c r="B417" s="164"/>
      <c r="C417" s="227" t="s">
        <v>488</v>
      </c>
      <c r="D417" s="166"/>
      <c r="E417" s="167"/>
      <c r="F417" s="232" t="s">
        <v>115</v>
      </c>
      <c r="G417" s="168"/>
      <c r="H417" s="169"/>
      <c r="I417" s="169"/>
      <c r="J417" s="166"/>
      <c r="K417" s="170"/>
      <c r="L417" s="437">
        <f>Pasivet!G45</f>
        <v>83617564</v>
      </c>
      <c r="M417" s="166"/>
      <c r="N417" s="172"/>
    </row>
    <row r="418" spans="2:14">
      <c r="B418" s="164"/>
      <c r="C418" s="249"/>
      <c r="D418" s="166"/>
      <c r="E418" s="263">
        <v>27</v>
      </c>
      <c r="F418" s="264" t="s">
        <v>118</v>
      </c>
      <c r="G418" s="168"/>
      <c r="H418" s="169"/>
      <c r="I418" s="169"/>
      <c r="J418" s="166"/>
      <c r="K418" s="170"/>
      <c r="L418" s="437"/>
      <c r="M418" s="166"/>
      <c r="N418" s="172"/>
    </row>
    <row r="419" spans="2:14">
      <c r="B419" s="164"/>
      <c r="C419" s="249"/>
      <c r="D419" s="166"/>
      <c r="E419" s="263">
        <v>28</v>
      </c>
      <c r="F419" s="264" t="s">
        <v>119</v>
      </c>
      <c r="G419" s="168"/>
      <c r="H419" s="169"/>
      <c r="I419" s="169"/>
      <c r="J419" s="166"/>
      <c r="K419" s="170"/>
      <c r="L419" s="437">
        <f>Pasivet!G47</f>
        <v>8794750</v>
      </c>
      <c r="M419" s="166"/>
      <c r="N419" s="172"/>
    </row>
    <row r="420" spans="2:14">
      <c r="B420" s="164"/>
      <c r="C420" s="165"/>
      <c r="D420" s="166"/>
      <c r="E420" s="167"/>
      <c r="F420" s="168"/>
      <c r="G420" s="168"/>
      <c r="H420" s="169"/>
      <c r="I420" s="169"/>
      <c r="J420" s="166"/>
      <c r="K420" s="170"/>
      <c r="L420" s="437"/>
      <c r="M420" s="166"/>
      <c r="N420" s="172"/>
    </row>
    <row r="421" spans="2:14">
      <c r="B421" s="164"/>
      <c r="C421" s="165"/>
      <c r="D421" s="166"/>
      <c r="E421" s="167"/>
      <c r="F421" s="168"/>
      <c r="G421" s="168"/>
      <c r="H421" s="169"/>
      <c r="I421" s="169"/>
      <c r="J421" s="166"/>
      <c r="K421" s="170"/>
      <c r="L421" s="437"/>
      <c r="M421" s="166"/>
      <c r="N421" s="172"/>
    </row>
    <row r="422" spans="2:14" ht="18">
      <c r="B422" s="164"/>
      <c r="C422" s="165"/>
      <c r="D422" s="166"/>
      <c r="E422" s="167"/>
      <c r="F422" s="173" t="s">
        <v>542</v>
      </c>
      <c r="G422" s="168"/>
      <c r="H422" s="169"/>
      <c r="I422" s="169"/>
      <c r="J422" s="166"/>
      <c r="K422" s="170"/>
      <c r="L422" s="437"/>
      <c r="M422" s="166"/>
      <c r="N422" s="172"/>
    </row>
    <row r="423" spans="2:14" ht="18">
      <c r="B423" s="164"/>
      <c r="C423" s="165"/>
      <c r="D423" s="166"/>
      <c r="E423" s="167"/>
      <c r="F423" s="173"/>
      <c r="G423" s="168"/>
      <c r="H423" s="169"/>
      <c r="I423" s="169"/>
      <c r="J423" s="166"/>
      <c r="K423" s="170"/>
      <c r="L423" s="437"/>
      <c r="M423" s="166"/>
      <c r="N423" s="172"/>
    </row>
    <row r="424" spans="2:14" ht="15.75">
      <c r="B424" s="164"/>
      <c r="C424" s="165"/>
      <c r="D424" s="166"/>
      <c r="E424" s="167"/>
      <c r="F424" s="183" t="s">
        <v>545</v>
      </c>
      <c r="G424" s="168"/>
      <c r="H424" s="169"/>
      <c r="I424" s="169"/>
      <c r="J424" s="166"/>
      <c r="K424" s="170"/>
      <c r="L424" s="443">
        <f>L425+L426+L427</f>
        <v>71802236</v>
      </c>
      <c r="M424" s="166"/>
      <c r="N424" s="172"/>
    </row>
    <row r="425" spans="2:14">
      <c r="B425" s="164"/>
      <c r="C425" s="165"/>
      <c r="D425" s="166"/>
      <c r="E425" s="174" t="s">
        <v>292</v>
      </c>
      <c r="F425" s="168" t="s">
        <v>591</v>
      </c>
      <c r="G425" s="168"/>
      <c r="H425" s="169"/>
      <c r="I425" s="169"/>
      <c r="J425" s="166"/>
      <c r="K425" s="170"/>
      <c r="L425" s="437">
        <v>52381000</v>
      </c>
      <c r="M425" s="166"/>
      <c r="N425" s="172"/>
    </row>
    <row r="426" spans="2:14">
      <c r="B426" s="164"/>
      <c r="C426" s="165"/>
      <c r="D426" s="166"/>
      <c r="E426" s="174" t="s">
        <v>292</v>
      </c>
      <c r="F426" s="168" t="s">
        <v>592</v>
      </c>
      <c r="G426" s="168"/>
      <c r="H426" s="169"/>
      <c r="I426" s="169"/>
      <c r="J426" s="166"/>
      <c r="K426" s="170"/>
      <c r="L426" s="437">
        <v>19421236</v>
      </c>
      <c r="M426" s="166"/>
      <c r="N426" s="172"/>
    </row>
    <row r="427" spans="2:14">
      <c r="B427" s="267"/>
      <c r="C427" s="165"/>
      <c r="D427" s="166"/>
      <c r="E427" s="174" t="s">
        <v>292</v>
      </c>
      <c r="F427" s="175" t="s">
        <v>590</v>
      </c>
      <c r="G427" s="176"/>
      <c r="H427" s="166"/>
      <c r="I427" s="166"/>
      <c r="J427" s="241"/>
      <c r="K427" s="166"/>
      <c r="L427" s="437"/>
      <c r="M427" s="241"/>
      <c r="N427" s="268"/>
    </row>
    <row r="428" spans="2:14">
      <c r="B428" s="267"/>
      <c r="C428" s="165"/>
      <c r="D428" s="166"/>
      <c r="E428" s="174" t="s">
        <v>292</v>
      </c>
      <c r="F428" s="175"/>
      <c r="G428" s="176"/>
      <c r="H428" s="166"/>
      <c r="I428" s="166"/>
      <c r="J428" s="241"/>
      <c r="K428" s="166"/>
      <c r="L428" s="434"/>
      <c r="M428" s="241"/>
      <c r="N428" s="268"/>
    </row>
    <row r="429" spans="2:14">
      <c r="B429" s="267"/>
      <c r="C429" s="165"/>
      <c r="D429" s="166"/>
      <c r="E429" s="174"/>
      <c r="F429" s="175"/>
      <c r="G429" s="176"/>
      <c r="H429" s="166"/>
      <c r="I429" s="166"/>
      <c r="J429" s="241"/>
      <c r="K429" s="166"/>
      <c r="L429" s="434"/>
      <c r="M429" s="241"/>
      <c r="N429" s="268"/>
    </row>
    <row r="430" spans="2:14" ht="15">
      <c r="B430" s="267"/>
      <c r="C430" s="165"/>
      <c r="D430" s="166"/>
      <c r="E430" s="174"/>
      <c r="F430" s="184" t="s">
        <v>549</v>
      </c>
      <c r="G430" s="176"/>
      <c r="H430" s="166"/>
      <c r="I430" s="166"/>
      <c r="J430" s="241"/>
      <c r="K430" s="166"/>
      <c r="L430" s="443">
        <f>L431+L432+L433+L436+L437+L443+L444+L445</f>
        <v>61455471</v>
      </c>
      <c r="M430" s="241"/>
      <c r="N430" s="268"/>
    </row>
    <row r="431" spans="2:14">
      <c r="B431" s="267"/>
      <c r="C431" s="165"/>
      <c r="D431" s="166"/>
      <c r="E431" s="174" t="s">
        <v>292</v>
      </c>
      <c r="F431" s="175" t="s">
        <v>593</v>
      </c>
      <c r="G431" s="176"/>
      <c r="H431" s="166"/>
      <c r="I431" s="166"/>
      <c r="J431" s="241"/>
      <c r="K431" s="166"/>
      <c r="L431" s="437">
        <v>1923371</v>
      </c>
      <c r="M431" s="241"/>
      <c r="N431" s="268"/>
    </row>
    <row r="432" spans="2:14">
      <c r="B432" s="267"/>
      <c r="C432" s="165"/>
      <c r="D432" s="166"/>
      <c r="E432" s="174" t="s">
        <v>292</v>
      </c>
      <c r="F432" s="175" t="s">
        <v>594</v>
      </c>
      <c r="G432" s="176"/>
      <c r="H432" s="166"/>
      <c r="I432" s="166"/>
      <c r="J432" s="241"/>
      <c r="K432" s="166"/>
      <c r="L432" s="437">
        <v>46810970</v>
      </c>
      <c r="M432" s="241"/>
      <c r="N432" s="268"/>
    </row>
    <row r="433" spans="2:14">
      <c r="B433" s="267"/>
      <c r="C433" s="165"/>
      <c r="D433" s="166"/>
      <c r="E433" s="174" t="s">
        <v>292</v>
      </c>
      <c r="F433" s="175" t="s">
        <v>595</v>
      </c>
      <c r="G433" s="176"/>
      <c r="H433" s="166"/>
      <c r="I433" s="166"/>
      <c r="J433" s="241"/>
      <c r="K433" s="166"/>
      <c r="L433" s="437">
        <f>L434+L435</f>
        <v>2392350</v>
      </c>
      <c r="M433" s="241"/>
      <c r="N433" s="268"/>
    </row>
    <row r="434" spans="2:14">
      <c r="B434" s="267"/>
      <c r="C434" s="165"/>
      <c r="D434" s="166"/>
      <c r="E434" s="174" t="s">
        <v>598</v>
      </c>
      <c r="F434" s="301" t="s">
        <v>596</v>
      </c>
      <c r="G434" s="176"/>
      <c r="H434" s="166"/>
      <c r="I434" s="166"/>
      <c r="J434" s="241"/>
      <c r="K434" s="166"/>
      <c r="L434" s="444">
        <v>2050000</v>
      </c>
      <c r="M434" s="241"/>
      <c r="N434" s="268"/>
    </row>
    <row r="435" spans="2:14">
      <c r="B435" s="267"/>
      <c r="C435" s="165"/>
      <c r="D435" s="166"/>
      <c r="E435" s="174" t="s">
        <v>598</v>
      </c>
      <c r="F435" s="301" t="s">
        <v>597</v>
      </c>
      <c r="G435" s="176"/>
      <c r="H435" s="166"/>
      <c r="I435" s="166"/>
      <c r="J435" s="241"/>
      <c r="K435" s="166"/>
      <c r="L435" s="444">
        <v>342350</v>
      </c>
      <c r="M435" s="241"/>
      <c r="N435" s="268"/>
    </row>
    <row r="436" spans="2:14">
      <c r="B436" s="267"/>
      <c r="C436" s="165"/>
      <c r="D436" s="166"/>
      <c r="E436" s="174" t="s">
        <v>292</v>
      </c>
      <c r="F436" s="175" t="s">
        <v>599</v>
      </c>
      <c r="G436" s="176"/>
      <c r="H436" s="166"/>
      <c r="I436" s="166"/>
      <c r="J436" s="241"/>
      <c r="K436" s="166"/>
      <c r="L436" s="437">
        <v>645702</v>
      </c>
      <c r="M436" s="241"/>
      <c r="N436" s="268"/>
    </row>
    <row r="437" spans="2:14">
      <c r="B437" s="267"/>
      <c r="C437" s="165"/>
      <c r="D437" s="166"/>
      <c r="E437" s="174" t="s">
        <v>292</v>
      </c>
      <c r="F437" s="175" t="s">
        <v>600</v>
      </c>
      <c r="G437" s="176"/>
      <c r="H437" s="166"/>
      <c r="I437" s="166"/>
      <c r="J437" s="241"/>
      <c r="K437" s="166"/>
      <c r="L437" s="437">
        <f>L438+L439+L440+L441+L442</f>
        <v>8543557</v>
      </c>
      <c r="M437" s="241"/>
      <c r="N437" s="268"/>
    </row>
    <row r="438" spans="2:14">
      <c r="B438" s="267"/>
      <c r="C438" s="165"/>
      <c r="D438" s="166"/>
      <c r="E438" s="174" t="s">
        <v>598</v>
      </c>
      <c r="F438" s="302" t="s">
        <v>601</v>
      </c>
      <c r="G438" s="303"/>
      <c r="H438" s="304"/>
      <c r="I438" s="304"/>
      <c r="J438" s="304"/>
      <c r="K438" s="304"/>
      <c r="L438" s="445">
        <v>120000</v>
      </c>
      <c r="M438" s="241"/>
      <c r="N438" s="268"/>
    </row>
    <row r="439" spans="2:14">
      <c r="B439" s="267"/>
      <c r="C439" s="165"/>
      <c r="D439" s="166"/>
      <c r="E439" s="174" t="s">
        <v>598</v>
      </c>
      <c r="F439" s="302" t="s">
        <v>602</v>
      </c>
      <c r="G439" s="303"/>
      <c r="H439" s="304"/>
      <c r="I439" s="304"/>
      <c r="J439" s="304"/>
      <c r="K439" s="304"/>
      <c r="L439" s="445">
        <v>336276</v>
      </c>
      <c r="M439" s="241"/>
      <c r="N439" s="268"/>
    </row>
    <row r="440" spans="2:14">
      <c r="B440" s="267"/>
      <c r="C440" s="165"/>
      <c r="D440" s="166"/>
      <c r="E440" s="174" t="s">
        <v>598</v>
      </c>
      <c r="F440" s="302" t="s">
        <v>603</v>
      </c>
      <c r="G440" s="303"/>
      <c r="H440" s="304"/>
      <c r="I440" s="304"/>
      <c r="J440" s="304"/>
      <c r="K440" s="304"/>
      <c r="L440" s="445">
        <v>186023</v>
      </c>
      <c r="M440" s="241"/>
      <c r="N440" s="268"/>
    </row>
    <row r="441" spans="2:14">
      <c r="B441" s="267"/>
      <c r="C441" s="165"/>
      <c r="D441" s="166"/>
      <c r="E441" s="174" t="s">
        <v>598</v>
      </c>
      <c r="F441" s="302" t="s">
        <v>604</v>
      </c>
      <c r="G441" s="303"/>
      <c r="H441" s="304"/>
      <c r="I441" s="304"/>
      <c r="J441" s="304"/>
      <c r="K441" s="304"/>
      <c r="L441" s="445"/>
      <c r="M441" s="241"/>
      <c r="N441" s="268"/>
    </row>
    <row r="442" spans="2:14">
      <c r="B442" s="267"/>
      <c r="C442" s="165"/>
      <c r="D442" s="166"/>
      <c r="E442" s="174" t="s">
        <v>598</v>
      </c>
      <c r="F442" s="302" t="s">
        <v>605</v>
      </c>
      <c r="G442" s="303"/>
      <c r="H442" s="304"/>
      <c r="I442" s="304"/>
      <c r="J442" s="304"/>
      <c r="K442" s="304"/>
      <c r="L442" s="445">
        <v>7901258</v>
      </c>
      <c r="M442" s="241"/>
      <c r="N442" s="268"/>
    </row>
    <row r="443" spans="2:14">
      <c r="B443" s="267"/>
      <c r="C443" s="165"/>
      <c r="D443" s="166"/>
      <c r="E443" s="174" t="s">
        <v>292</v>
      </c>
      <c r="F443" s="175" t="s">
        <v>606</v>
      </c>
      <c r="G443" s="176"/>
      <c r="H443" s="166"/>
      <c r="I443" s="166"/>
      <c r="J443" s="241"/>
      <c r="K443" s="166"/>
      <c r="L443" s="437">
        <v>567705</v>
      </c>
      <c r="M443" s="241"/>
      <c r="N443" s="268"/>
    </row>
    <row r="444" spans="2:14">
      <c r="B444" s="267"/>
      <c r="C444" s="165"/>
      <c r="D444" s="166"/>
      <c r="E444" s="174" t="s">
        <v>292</v>
      </c>
      <c r="F444" s="175" t="s">
        <v>608</v>
      </c>
      <c r="G444" s="176"/>
      <c r="H444" s="166"/>
      <c r="I444" s="166"/>
      <c r="J444" s="241"/>
      <c r="K444" s="166"/>
      <c r="L444" s="437">
        <v>26184</v>
      </c>
      <c r="M444" s="241"/>
      <c r="N444" s="268"/>
    </row>
    <row r="445" spans="2:14">
      <c r="B445" s="267"/>
      <c r="C445" s="165"/>
      <c r="D445" s="166"/>
      <c r="E445" s="174" t="s">
        <v>292</v>
      </c>
      <c r="F445" s="175" t="s">
        <v>607</v>
      </c>
      <c r="G445" s="176"/>
      <c r="H445" s="166"/>
      <c r="I445" s="166"/>
      <c r="J445" s="241"/>
      <c r="K445" s="166"/>
      <c r="L445" s="437">
        <v>545632</v>
      </c>
      <c r="M445" s="241"/>
      <c r="N445" s="268"/>
    </row>
    <row r="446" spans="2:14">
      <c r="B446" s="267"/>
      <c r="C446" s="165"/>
      <c r="D446" s="166"/>
      <c r="E446" s="174"/>
      <c r="F446" s="175"/>
      <c r="G446" s="176"/>
      <c r="H446" s="166"/>
      <c r="I446" s="166"/>
      <c r="J446" s="241"/>
      <c r="K446" s="166"/>
      <c r="L446" s="434"/>
      <c r="M446" s="241"/>
      <c r="N446" s="268"/>
    </row>
    <row r="447" spans="2:14">
      <c r="B447" s="267"/>
      <c r="C447" s="165"/>
      <c r="D447" s="166"/>
      <c r="E447" s="177"/>
      <c r="F447" s="175"/>
      <c r="G447" s="176"/>
      <c r="H447" s="166"/>
      <c r="I447" s="166"/>
      <c r="J447" s="241"/>
      <c r="K447" s="166"/>
      <c r="L447" s="434"/>
      <c r="M447" s="241"/>
      <c r="N447" s="268"/>
    </row>
    <row r="448" spans="2:14">
      <c r="B448" s="267"/>
      <c r="C448" s="165"/>
      <c r="D448" s="166"/>
      <c r="E448" s="177">
        <v>10</v>
      </c>
      <c r="F448" s="175" t="s">
        <v>291</v>
      </c>
      <c r="G448" s="176"/>
      <c r="H448" s="166"/>
      <c r="I448" s="166"/>
      <c r="J448" s="241"/>
      <c r="K448" s="166"/>
      <c r="L448" s="446">
        <f>L452-L453</f>
        <v>8794750.25</v>
      </c>
      <c r="M448" s="241"/>
      <c r="N448" s="268"/>
    </row>
    <row r="449" spans="2:14">
      <c r="B449" s="267"/>
      <c r="C449" s="249"/>
      <c r="D449" s="241"/>
      <c r="E449" s="242"/>
      <c r="F449" s="241"/>
      <c r="G449" s="241"/>
      <c r="H449" s="241"/>
      <c r="I449" s="241"/>
      <c r="J449" s="241"/>
      <c r="K449" s="241"/>
      <c r="M449" s="241"/>
      <c r="N449" s="268"/>
    </row>
    <row r="450" spans="2:14">
      <c r="B450" s="267"/>
      <c r="C450" s="249"/>
      <c r="D450" s="241"/>
      <c r="E450" s="242"/>
      <c r="F450" s="269" t="s">
        <v>292</v>
      </c>
      <c r="G450" s="270" t="s">
        <v>293</v>
      </c>
      <c r="H450" s="241"/>
      <c r="I450" s="241"/>
      <c r="J450" s="241"/>
      <c r="K450" s="242"/>
      <c r="L450" s="447">
        <v>10346765</v>
      </c>
      <c r="M450" s="241"/>
      <c r="N450" s="268"/>
    </row>
    <row r="451" spans="2:14">
      <c r="B451" s="267"/>
      <c r="C451" s="249"/>
      <c r="D451" s="241"/>
      <c r="E451" s="242"/>
      <c r="F451" s="269" t="s">
        <v>292</v>
      </c>
      <c r="G451" s="241" t="s">
        <v>294</v>
      </c>
      <c r="H451" s="241"/>
      <c r="I451" s="241"/>
      <c r="J451" s="241"/>
      <c r="K451" s="242"/>
      <c r="L451" s="161">
        <v>0</v>
      </c>
      <c r="M451" s="241"/>
      <c r="N451" s="268"/>
    </row>
    <row r="452" spans="2:14">
      <c r="B452" s="267"/>
      <c r="C452" s="249"/>
      <c r="D452" s="241"/>
      <c r="E452" s="242"/>
      <c r="F452" s="269" t="s">
        <v>292</v>
      </c>
      <c r="G452" s="241" t="s">
        <v>295</v>
      </c>
      <c r="H452" s="241"/>
      <c r="I452" s="241"/>
      <c r="J452" s="241"/>
      <c r="K452" s="242"/>
      <c r="L452" s="448">
        <v>10346765</v>
      </c>
      <c r="M452" s="241"/>
      <c r="N452" s="268"/>
    </row>
    <row r="453" spans="2:14">
      <c r="B453" s="267"/>
      <c r="C453" s="249"/>
      <c r="D453" s="241"/>
      <c r="E453" s="242"/>
      <c r="F453" s="269" t="s">
        <v>292</v>
      </c>
      <c r="G453" s="200" t="s">
        <v>296</v>
      </c>
      <c r="H453" s="241"/>
      <c r="I453" s="241"/>
      <c r="J453" s="241"/>
      <c r="K453" s="242"/>
      <c r="L453" s="448">
        <f>L452*15%</f>
        <v>1552014.75</v>
      </c>
      <c r="M453" s="241"/>
      <c r="N453" s="268"/>
    </row>
    <row r="454" spans="2:14">
      <c r="B454" s="267"/>
      <c r="C454" s="249"/>
      <c r="D454" s="241"/>
      <c r="E454" s="242"/>
      <c r="F454" s="553" t="s">
        <v>540</v>
      </c>
      <c r="G454" s="553"/>
      <c r="H454" s="553"/>
      <c r="I454" s="553"/>
      <c r="J454" s="553"/>
      <c r="K454" s="553"/>
      <c r="L454" s="553"/>
      <c r="M454" s="553"/>
      <c r="N454" s="268"/>
    </row>
    <row r="455" spans="2:14" ht="13.5">
      <c r="B455" s="267"/>
      <c r="C455" s="249"/>
      <c r="D455" s="241"/>
      <c r="E455" s="227" t="s">
        <v>280</v>
      </c>
      <c r="F455" s="271" t="s">
        <v>541</v>
      </c>
      <c r="G455" s="181"/>
      <c r="H455" s="181"/>
      <c r="I455" s="181"/>
      <c r="J455" s="181"/>
      <c r="K455" s="181"/>
      <c r="L455" s="449"/>
      <c r="M455" s="181"/>
      <c r="N455" s="268"/>
    </row>
    <row r="456" spans="2:14" ht="13.5">
      <c r="B456" s="267"/>
      <c r="C456" s="249"/>
      <c r="D456" s="241"/>
      <c r="E456" s="227" t="s">
        <v>280</v>
      </c>
      <c r="F456" s="271"/>
      <c r="G456" s="181"/>
      <c r="H456" s="181"/>
      <c r="I456" s="181"/>
      <c r="J456" s="181"/>
      <c r="K456" s="181"/>
      <c r="L456" s="449"/>
      <c r="M456" s="181"/>
      <c r="N456" s="268"/>
    </row>
    <row r="457" spans="2:14" ht="13.5">
      <c r="B457" s="267"/>
      <c r="C457" s="249"/>
      <c r="D457" s="241"/>
      <c r="E457" s="227" t="s">
        <v>280</v>
      </c>
      <c r="F457" s="271"/>
      <c r="G457" s="181"/>
      <c r="H457" s="181"/>
      <c r="I457" s="181"/>
      <c r="J457" s="181"/>
      <c r="K457" s="181"/>
      <c r="L457" s="449"/>
      <c r="M457" s="181"/>
      <c r="N457" s="268"/>
    </row>
    <row r="458" spans="2:14" ht="13.5">
      <c r="B458" s="267"/>
      <c r="C458" s="249"/>
      <c r="D458" s="241"/>
      <c r="E458" s="227"/>
      <c r="F458" s="271"/>
      <c r="G458" s="181"/>
      <c r="H458" s="181"/>
      <c r="I458" s="181"/>
      <c r="J458" s="181"/>
      <c r="K458" s="181"/>
      <c r="L458" s="450"/>
      <c r="M458" s="181"/>
      <c r="N458" s="268"/>
    </row>
    <row r="459" spans="2:14" ht="13.5">
      <c r="B459" s="267"/>
      <c r="C459" s="249"/>
      <c r="D459" s="241"/>
      <c r="E459" s="227"/>
      <c r="F459" s="271"/>
      <c r="G459" s="181"/>
      <c r="H459" s="181"/>
      <c r="I459" s="181"/>
      <c r="J459" s="181"/>
      <c r="K459" s="181"/>
      <c r="L459" s="450"/>
      <c r="M459" s="181"/>
      <c r="N459" s="268"/>
    </row>
    <row r="460" spans="2:14" ht="15.75">
      <c r="B460" s="267"/>
      <c r="C460" s="249"/>
      <c r="D460" s="241"/>
      <c r="E460" s="227"/>
      <c r="F460" s="105" t="s">
        <v>548</v>
      </c>
      <c r="G460" s="181"/>
      <c r="H460" s="181"/>
      <c r="I460" s="181"/>
      <c r="J460" s="181"/>
      <c r="K460" s="181"/>
      <c r="L460" s="450"/>
      <c r="M460" s="181"/>
      <c r="N460" s="268"/>
    </row>
    <row r="461" spans="2:14" ht="13.5">
      <c r="B461" s="267"/>
      <c r="C461" s="249"/>
      <c r="D461" s="241"/>
      <c r="E461" s="227"/>
      <c r="F461" s="271"/>
      <c r="G461" s="181"/>
      <c r="H461" s="181"/>
      <c r="I461" s="181"/>
      <c r="J461" s="181"/>
      <c r="K461" s="181"/>
      <c r="L461" s="450"/>
      <c r="M461" s="181"/>
      <c r="N461" s="268"/>
    </row>
    <row r="462" spans="2:14" ht="13.5">
      <c r="B462" s="267"/>
      <c r="C462" s="249"/>
      <c r="D462" s="241"/>
      <c r="E462" s="272">
        <v>1</v>
      </c>
      <c r="F462" s="186" t="s">
        <v>550</v>
      </c>
      <c r="G462" s="273"/>
      <c r="H462" s="273"/>
      <c r="I462" s="273"/>
      <c r="J462" s="273"/>
      <c r="K462" s="274"/>
      <c r="L462" s="451">
        <v>0</v>
      </c>
      <c r="M462" s="181"/>
      <c r="N462" s="268"/>
    </row>
    <row r="463" spans="2:14" ht="13.5">
      <c r="B463" s="267"/>
      <c r="C463" s="249"/>
      <c r="D463" s="241"/>
      <c r="E463" s="272">
        <v>2</v>
      </c>
      <c r="F463" s="186" t="s">
        <v>551</v>
      </c>
      <c r="G463" s="273"/>
      <c r="H463" s="273"/>
      <c r="I463" s="273"/>
      <c r="J463" s="273"/>
      <c r="K463" s="274"/>
      <c r="L463" s="451">
        <v>20672705</v>
      </c>
      <c r="M463" s="181"/>
      <c r="N463" s="268"/>
    </row>
    <row r="464" spans="2:14" ht="13.5">
      <c r="B464" s="267"/>
      <c r="C464" s="249"/>
      <c r="D464" s="241"/>
      <c r="E464" s="272">
        <v>3</v>
      </c>
      <c r="F464" s="186" t="s">
        <v>555</v>
      </c>
      <c r="G464" s="273"/>
      <c r="H464" s="273"/>
      <c r="I464" s="273"/>
      <c r="J464" s="273"/>
      <c r="K464" s="274"/>
      <c r="L464" s="451">
        <v>5099995</v>
      </c>
      <c r="M464" s="181"/>
      <c r="N464" s="268"/>
    </row>
    <row r="465" spans="2:14" ht="13.5">
      <c r="B465" s="267"/>
      <c r="C465" s="249"/>
      <c r="D465" s="241"/>
      <c r="E465" s="272">
        <v>4</v>
      </c>
      <c r="F465" s="186"/>
      <c r="G465" s="273"/>
      <c r="H465" s="273"/>
      <c r="I465" s="273"/>
      <c r="J465" s="273"/>
      <c r="K465" s="274"/>
      <c r="L465" s="451"/>
      <c r="M465" s="181"/>
      <c r="N465" s="268"/>
    </row>
    <row r="466" spans="2:14" ht="13.5">
      <c r="B466" s="267"/>
      <c r="C466" s="249"/>
      <c r="D466" s="241"/>
      <c r="E466" s="272">
        <v>5</v>
      </c>
      <c r="F466" s="186"/>
      <c r="G466" s="273"/>
      <c r="H466" s="273"/>
      <c r="I466" s="273"/>
      <c r="J466" s="273"/>
      <c r="K466" s="274"/>
      <c r="L466" s="451"/>
      <c r="M466" s="181"/>
      <c r="N466" s="268"/>
    </row>
    <row r="467" spans="2:14" ht="13.5">
      <c r="B467" s="267"/>
      <c r="C467" s="249"/>
      <c r="D467" s="241"/>
      <c r="E467" s="272">
        <v>6</v>
      </c>
      <c r="F467" s="186"/>
      <c r="G467" s="273"/>
      <c r="H467" s="273"/>
      <c r="I467" s="273"/>
      <c r="J467" s="273"/>
      <c r="K467" s="274"/>
      <c r="L467" s="451"/>
      <c r="M467" s="181"/>
      <c r="N467" s="268"/>
    </row>
    <row r="468" spans="2:14" ht="13.5">
      <c r="B468" s="267"/>
      <c r="C468" s="249"/>
      <c r="D468" s="241"/>
      <c r="E468" s="272">
        <v>7</v>
      </c>
      <c r="F468" s="186"/>
      <c r="G468" s="273"/>
      <c r="H468" s="273"/>
      <c r="I468" s="273"/>
      <c r="J468" s="273"/>
      <c r="K468" s="274"/>
      <c r="L468" s="451"/>
      <c r="M468" s="181"/>
      <c r="N468" s="268"/>
    </row>
    <row r="469" spans="2:14" ht="13.5">
      <c r="B469" s="267"/>
      <c r="C469" s="249"/>
      <c r="D469" s="241"/>
      <c r="E469" s="272">
        <v>8</v>
      </c>
      <c r="F469" s="186"/>
      <c r="G469" s="273"/>
      <c r="H469" s="273"/>
      <c r="I469" s="273"/>
      <c r="J469" s="273"/>
      <c r="K469" s="274"/>
      <c r="L469" s="451"/>
      <c r="M469" s="181"/>
      <c r="N469" s="268"/>
    </row>
    <row r="470" spans="2:14" ht="27" customHeight="1">
      <c r="B470" s="267"/>
      <c r="C470" s="249"/>
      <c r="D470" s="241"/>
      <c r="E470" s="272"/>
      <c r="F470" s="546" t="s">
        <v>552</v>
      </c>
      <c r="G470" s="547"/>
      <c r="H470" s="547"/>
      <c r="I470" s="547"/>
      <c r="J470" s="547"/>
      <c r="K470" s="275"/>
      <c r="L470" s="452">
        <f>SUM(L462:L464)</f>
        <v>25772700</v>
      </c>
      <c r="M470" s="181"/>
      <c r="N470" s="268"/>
    </row>
    <row r="471" spans="2:14" ht="15.75" customHeight="1">
      <c r="B471" s="267"/>
      <c r="C471" s="249"/>
      <c r="D471" s="241"/>
      <c r="E471" s="185"/>
      <c r="F471" s="186" t="s">
        <v>553</v>
      </c>
      <c r="G471" s="273"/>
      <c r="H471" s="273"/>
      <c r="I471" s="273"/>
      <c r="J471" s="273"/>
      <c r="K471" s="274"/>
      <c r="L471" s="452"/>
      <c r="M471" s="181"/>
      <c r="N471" s="268"/>
    </row>
    <row r="472" spans="2:14" ht="13.5">
      <c r="B472" s="267"/>
      <c r="C472" s="249"/>
      <c r="D472" s="241"/>
      <c r="E472" s="272">
        <v>1</v>
      </c>
      <c r="F472" s="276" t="s">
        <v>554</v>
      </c>
      <c r="G472" s="273"/>
      <c r="H472" s="273"/>
      <c r="I472" s="273"/>
      <c r="J472" s="273"/>
      <c r="K472" s="277" t="s">
        <v>559</v>
      </c>
      <c r="L472" s="452">
        <v>0</v>
      </c>
      <c r="M472" s="181"/>
      <c r="N472" s="268"/>
    </row>
    <row r="473" spans="2:14" ht="13.5">
      <c r="B473" s="267"/>
      <c r="C473" s="249"/>
      <c r="D473" s="241"/>
      <c r="E473" s="272">
        <v>2</v>
      </c>
      <c r="F473" s="276" t="s">
        <v>556</v>
      </c>
      <c r="G473" s="273"/>
      <c r="H473" s="273"/>
      <c r="I473" s="273"/>
      <c r="J473" s="273"/>
      <c r="K473" s="277" t="s">
        <v>559</v>
      </c>
      <c r="L473" s="452">
        <f>Aktivet!H19-Aktivet!G19</f>
        <v>31319175.099999964</v>
      </c>
      <c r="M473" s="181"/>
      <c r="N473" s="268"/>
    </row>
    <row r="474" spans="2:14" ht="13.5">
      <c r="B474" s="267"/>
      <c r="C474" s="249"/>
      <c r="D474" s="241"/>
      <c r="E474" s="272">
        <v>3</v>
      </c>
      <c r="F474" s="276" t="s">
        <v>356</v>
      </c>
      <c r="G474" s="273"/>
      <c r="H474" s="273"/>
      <c r="I474" s="273"/>
      <c r="J474" s="273"/>
      <c r="K474" s="277" t="s">
        <v>559</v>
      </c>
      <c r="L474" s="452"/>
      <c r="M474" s="181"/>
      <c r="N474" s="268"/>
    </row>
    <row r="475" spans="2:14" ht="13.5">
      <c r="B475" s="267"/>
      <c r="C475" s="249"/>
      <c r="D475" s="241"/>
      <c r="E475" s="272">
        <v>4</v>
      </c>
      <c r="F475" s="276" t="s">
        <v>557</v>
      </c>
      <c r="G475" s="273"/>
      <c r="H475" s="273"/>
      <c r="I475" s="273"/>
      <c r="J475" s="273"/>
      <c r="K475" s="277" t="s">
        <v>559</v>
      </c>
      <c r="L475" s="452">
        <v>0</v>
      </c>
      <c r="M475" s="181"/>
      <c r="N475" s="268"/>
    </row>
    <row r="476" spans="2:14" ht="13.5">
      <c r="B476" s="267"/>
      <c r="C476" s="249"/>
      <c r="D476" s="241"/>
      <c r="E476" s="272">
        <v>5</v>
      </c>
      <c r="F476" s="276" t="s">
        <v>558</v>
      </c>
      <c r="G476" s="273"/>
      <c r="H476" s="273"/>
      <c r="I476" s="273"/>
      <c r="J476" s="273"/>
      <c r="K476" s="277" t="s">
        <v>559</v>
      </c>
      <c r="L476" s="452"/>
      <c r="M476" s="181"/>
      <c r="N476" s="268"/>
    </row>
    <row r="477" spans="2:14" ht="13.5">
      <c r="B477" s="267"/>
      <c r="C477" s="249"/>
      <c r="D477" s="241"/>
      <c r="E477" s="272">
        <v>6</v>
      </c>
      <c r="F477" s="276" t="s">
        <v>558</v>
      </c>
      <c r="G477" s="273"/>
      <c r="H477" s="273"/>
      <c r="I477" s="273"/>
      <c r="J477" s="273"/>
      <c r="K477" s="277" t="s">
        <v>559</v>
      </c>
      <c r="L477" s="452"/>
      <c r="M477" s="181"/>
      <c r="N477" s="268"/>
    </row>
    <row r="478" spans="2:14" ht="13.5">
      <c r="B478" s="267"/>
      <c r="C478" s="249"/>
      <c r="D478" s="241"/>
      <c r="E478" s="272"/>
      <c r="F478" s="546" t="s">
        <v>560</v>
      </c>
      <c r="G478" s="547"/>
      <c r="H478" s="547"/>
      <c r="I478" s="547"/>
      <c r="J478" s="547"/>
      <c r="K478" s="274"/>
      <c r="L478" s="452">
        <f>SUM(L470:L477)</f>
        <v>57091875.099999964</v>
      </c>
      <c r="M478" s="181"/>
      <c r="N478" s="268"/>
    </row>
    <row r="479" spans="2:14" ht="13.5">
      <c r="B479" s="267"/>
      <c r="C479" s="249"/>
      <c r="D479" s="241"/>
      <c r="E479" s="272"/>
      <c r="F479" s="55" t="s">
        <v>561</v>
      </c>
      <c r="G479" s="273"/>
      <c r="H479" s="273"/>
      <c r="I479" s="273"/>
      <c r="J479" s="273"/>
      <c r="K479" s="274"/>
      <c r="L479" s="452"/>
      <c r="M479" s="181"/>
      <c r="N479" s="268"/>
    </row>
    <row r="480" spans="2:14" ht="13.5">
      <c r="B480" s="267"/>
      <c r="C480" s="249"/>
      <c r="D480" s="241"/>
      <c r="E480" s="272"/>
      <c r="F480" s="483" t="s">
        <v>562</v>
      </c>
      <c r="G480" s="484"/>
      <c r="H480" s="484"/>
      <c r="I480" s="484"/>
      <c r="J480" s="484"/>
      <c r="K480" s="274"/>
      <c r="L480" s="453">
        <f>SUM(L478:L479)</f>
        <v>57091875.099999964</v>
      </c>
      <c r="M480" s="181"/>
      <c r="N480" s="268"/>
    </row>
    <row r="481" spans="2:14" ht="13.5">
      <c r="B481" s="267"/>
      <c r="C481" s="249"/>
      <c r="D481" s="241"/>
      <c r="E481" s="272"/>
      <c r="F481" s="186"/>
      <c r="G481" s="273"/>
      <c r="H481" s="273"/>
      <c r="I481" s="273"/>
      <c r="J481" s="273"/>
      <c r="K481" s="274"/>
      <c r="L481" s="452"/>
      <c r="M481" s="181"/>
      <c r="N481" s="268"/>
    </row>
    <row r="482" spans="2:14" ht="13.5">
      <c r="B482" s="267"/>
      <c r="C482" s="249"/>
      <c r="D482" s="241"/>
      <c r="E482" s="272"/>
      <c r="F482" s="55" t="s">
        <v>563</v>
      </c>
      <c r="G482" s="273"/>
      <c r="H482" s="273"/>
      <c r="I482" s="273"/>
      <c r="J482" s="273"/>
      <c r="K482" s="274"/>
      <c r="L482" s="452">
        <f>L430</f>
        <v>61455471</v>
      </c>
      <c r="M482" s="181"/>
      <c r="N482" s="268"/>
    </row>
    <row r="483" spans="2:14" ht="13.5">
      <c r="B483" s="267"/>
      <c r="C483" s="249"/>
      <c r="D483" s="241"/>
      <c r="E483" s="272">
        <v>1</v>
      </c>
      <c r="F483" s="276" t="s">
        <v>564</v>
      </c>
      <c r="G483" s="273"/>
      <c r="H483" s="273"/>
      <c r="I483" s="273"/>
      <c r="J483" s="273"/>
      <c r="K483" s="274"/>
      <c r="L483" s="452">
        <f>-PASH!G11</f>
        <v>48734341</v>
      </c>
      <c r="M483" s="181"/>
      <c r="N483" s="268"/>
    </row>
    <row r="484" spans="2:14" ht="13.5">
      <c r="B484" s="267"/>
      <c r="C484" s="249"/>
      <c r="D484" s="241"/>
      <c r="E484" s="272">
        <v>2</v>
      </c>
      <c r="F484" s="276" t="s">
        <v>565</v>
      </c>
      <c r="G484" s="273"/>
      <c r="H484" s="273"/>
      <c r="I484" s="273"/>
      <c r="J484" s="273"/>
      <c r="K484" s="274"/>
      <c r="L484" s="454" t="s">
        <v>566</v>
      </c>
      <c r="M484" s="181"/>
      <c r="N484" s="268"/>
    </row>
    <row r="485" spans="2:14" ht="13.5">
      <c r="B485" s="267"/>
      <c r="C485" s="249"/>
      <c r="D485" s="241"/>
      <c r="E485" s="272">
        <v>3</v>
      </c>
      <c r="F485" s="276" t="s">
        <v>567</v>
      </c>
      <c r="G485" s="273"/>
      <c r="H485" s="273"/>
      <c r="I485" s="273"/>
      <c r="J485" s="273"/>
      <c r="K485" s="274"/>
      <c r="L485" s="452">
        <f>L438+L439+L442</f>
        <v>8357534</v>
      </c>
      <c r="M485" s="181"/>
      <c r="N485" s="268"/>
    </row>
    <row r="486" spans="2:14" ht="13.5">
      <c r="B486" s="267"/>
      <c r="C486" s="249"/>
      <c r="D486" s="241"/>
      <c r="E486" s="272">
        <v>4</v>
      </c>
      <c r="F486" s="276" t="s">
        <v>568</v>
      </c>
      <c r="G486" s="273"/>
      <c r="H486" s="273"/>
      <c r="I486" s="273"/>
      <c r="J486" s="273"/>
      <c r="K486" s="274"/>
      <c r="L486" s="452"/>
      <c r="M486" s="181"/>
      <c r="N486" s="268"/>
    </row>
    <row r="487" spans="2:14" ht="13.5">
      <c r="B487" s="267"/>
      <c r="C487" s="249"/>
      <c r="D487" s="241"/>
      <c r="E487" s="215"/>
      <c r="F487" s="276" t="s">
        <v>570</v>
      </c>
      <c r="G487" s="273"/>
      <c r="H487" s="273"/>
      <c r="I487" s="273"/>
      <c r="J487" s="273"/>
      <c r="K487" s="274"/>
      <c r="L487" s="453">
        <f>L483+L485-L486</f>
        <v>57091875</v>
      </c>
      <c r="M487" s="181"/>
      <c r="N487" s="268"/>
    </row>
    <row r="488" spans="2:14" ht="13.5">
      <c r="B488" s="267"/>
      <c r="C488" s="249"/>
      <c r="D488" s="241"/>
      <c r="E488" s="215"/>
      <c r="F488" s="276"/>
      <c r="G488" s="273"/>
      <c r="H488" s="273"/>
      <c r="I488" s="273"/>
      <c r="J488" s="273"/>
      <c r="K488" s="274"/>
      <c r="L488" s="452"/>
      <c r="M488" s="181"/>
      <c r="N488" s="268"/>
    </row>
    <row r="489" spans="2:14" ht="13.5">
      <c r="B489" s="267"/>
      <c r="C489" s="249"/>
      <c r="D489" s="241"/>
      <c r="E489" s="215"/>
      <c r="F489" s="55" t="s">
        <v>569</v>
      </c>
      <c r="G489" s="273"/>
      <c r="H489" s="273"/>
      <c r="I489" s="273"/>
      <c r="J489" s="273"/>
      <c r="K489" s="274"/>
      <c r="L489" s="453">
        <f>L480-L487</f>
        <v>9.9999964237213135E-2</v>
      </c>
      <c r="M489" s="181"/>
      <c r="N489" s="268"/>
    </row>
    <row r="490" spans="2:14" ht="13.5">
      <c r="B490" s="267"/>
      <c r="C490" s="249"/>
      <c r="D490" s="241"/>
      <c r="E490" s="215"/>
      <c r="F490" s="186"/>
      <c r="G490" s="273"/>
      <c r="H490" s="273"/>
      <c r="I490" s="273"/>
      <c r="J490" s="273"/>
      <c r="K490" s="274"/>
      <c r="L490" s="452"/>
      <c r="M490" s="181"/>
      <c r="N490" s="268"/>
    </row>
    <row r="491" spans="2:14" ht="13.5">
      <c r="B491" s="267"/>
      <c r="C491" s="249"/>
      <c r="D491" s="241"/>
      <c r="E491" s="215"/>
      <c r="F491" s="55" t="s">
        <v>569</v>
      </c>
      <c r="G491" s="273"/>
      <c r="H491" s="273"/>
      <c r="I491" s="273"/>
      <c r="J491" s="273"/>
      <c r="K491" s="274"/>
      <c r="L491" s="451"/>
      <c r="M491" s="181"/>
      <c r="N491" s="268"/>
    </row>
    <row r="492" spans="2:14" ht="26.25" customHeight="1">
      <c r="B492" s="267"/>
      <c r="C492" s="249"/>
      <c r="D492" s="241"/>
      <c r="E492" s="215"/>
      <c r="F492" s="186"/>
      <c r="G492" s="273"/>
      <c r="H492" s="273"/>
      <c r="I492" s="273"/>
      <c r="J492" s="273"/>
      <c r="K492" s="274"/>
      <c r="L492" s="451"/>
      <c r="M492" s="181"/>
      <c r="N492" s="268"/>
    </row>
    <row r="493" spans="2:14" ht="26.25" customHeight="1">
      <c r="B493" s="267"/>
      <c r="C493" s="249"/>
      <c r="D493" s="241"/>
      <c r="E493" s="551" t="s">
        <v>701</v>
      </c>
      <c r="F493" s="552"/>
      <c r="G493" s="552"/>
      <c r="H493" s="552"/>
      <c r="I493" s="552"/>
      <c r="J493" s="552"/>
      <c r="K493" s="552"/>
      <c r="L493" s="552"/>
      <c r="M493" s="552"/>
      <c r="N493" s="268"/>
    </row>
    <row r="494" spans="2:14" ht="38.25" customHeight="1">
      <c r="B494" s="267"/>
      <c r="C494" s="249"/>
      <c r="D494" s="241"/>
      <c r="E494" s="513" t="s">
        <v>700</v>
      </c>
      <c r="F494" s="513"/>
      <c r="G494" s="513"/>
      <c r="H494" s="513"/>
      <c r="I494" s="513"/>
      <c r="J494" s="513"/>
      <c r="K494" s="513"/>
      <c r="L494" s="513"/>
      <c r="M494" s="513"/>
      <c r="N494" s="268"/>
    </row>
    <row r="495" spans="2:14" ht="13.5">
      <c r="B495" s="267"/>
      <c r="C495" s="249"/>
      <c r="D495" s="241"/>
      <c r="E495" s="242"/>
      <c r="F495" s="309"/>
      <c r="G495" s="309"/>
      <c r="H495" s="309"/>
      <c r="I495" s="309"/>
      <c r="J495" s="309"/>
      <c r="K495" s="309"/>
      <c r="L495" s="455"/>
      <c r="M495" s="310"/>
      <c r="N495" s="268"/>
    </row>
    <row r="496" spans="2:14" ht="18">
      <c r="B496" s="267"/>
      <c r="C496" s="249"/>
      <c r="D496" s="241"/>
      <c r="E496" s="242"/>
      <c r="F496" s="178" t="s">
        <v>547</v>
      </c>
      <c r="G496" s="181"/>
      <c r="H496" s="181"/>
      <c r="I496" s="181"/>
      <c r="J496" s="181"/>
      <c r="K496" s="181"/>
      <c r="L496" s="450"/>
      <c r="M496" s="181"/>
      <c r="N496" s="268"/>
    </row>
    <row r="497" spans="2:14" ht="13.5">
      <c r="B497" s="267"/>
      <c r="C497" s="249"/>
      <c r="D497" s="241"/>
      <c r="E497" s="174"/>
      <c r="F497" s="181"/>
      <c r="G497" s="181"/>
      <c r="H497" s="181"/>
      <c r="I497" s="181"/>
      <c r="J497" s="181"/>
      <c r="K497" s="181"/>
      <c r="L497" s="450"/>
      <c r="M497" s="181"/>
      <c r="N497" s="268"/>
    </row>
    <row r="498" spans="2:14" ht="13.5">
      <c r="B498" s="267"/>
      <c r="C498" s="249"/>
      <c r="D498" s="241"/>
      <c r="E498" s="189" t="s">
        <v>292</v>
      </c>
      <c r="F498" s="127" t="s">
        <v>543</v>
      </c>
      <c r="G498" s="128"/>
      <c r="H498" s="128"/>
      <c r="I498" s="128"/>
      <c r="J498" s="128"/>
      <c r="K498" s="187"/>
      <c r="L498" s="188">
        <f>Kapitali!K31</f>
        <v>8794751</v>
      </c>
      <c r="M498" s="181"/>
      <c r="N498" s="268"/>
    </row>
    <row r="499" spans="2:14" ht="13.5">
      <c r="B499" s="267"/>
      <c r="C499" s="249"/>
      <c r="D499" s="241"/>
      <c r="E499" s="189" t="s">
        <v>292</v>
      </c>
      <c r="F499" s="127" t="s">
        <v>544</v>
      </c>
      <c r="G499" s="128"/>
      <c r="H499" s="128"/>
      <c r="I499" s="128"/>
      <c r="J499" s="128"/>
      <c r="K499" s="187"/>
      <c r="L499" s="188"/>
      <c r="M499" s="181"/>
      <c r="N499" s="268"/>
    </row>
    <row r="500" spans="2:14" ht="13.5">
      <c r="B500" s="267"/>
      <c r="C500" s="249"/>
      <c r="D500" s="241"/>
      <c r="E500" s="189" t="s">
        <v>292</v>
      </c>
      <c r="F500" s="278" t="s">
        <v>571</v>
      </c>
      <c r="G500" s="128"/>
      <c r="H500" s="128"/>
      <c r="I500" s="128"/>
      <c r="J500" s="128"/>
      <c r="K500" s="187"/>
      <c r="L500" s="188"/>
      <c r="M500" s="181"/>
      <c r="N500" s="268"/>
    </row>
    <row r="501" spans="2:14" ht="13.5">
      <c r="B501" s="267"/>
      <c r="C501" s="249"/>
      <c r="D501" s="241"/>
      <c r="E501" s="189" t="s">
        <v>292</v>
      </c>
      <c r="F501" s="278" t="s">
        <v>572</v>
      </c>
      <c r="G501" s="273"/>
      <c r="H501" s="273"/>
      <c r="I501" s="273"/>
      <c r="J501" s="273"/>
      <c r="K501" s="274"/>
      <c r="L501" s="451"/>
      <c r="M501" s="181"/>
      <c r="N501" s="268"/>
    </row>
    <row r="502" spans="2:14" ht="13.5">
      <c r="B502" s="267"/>
      <c r="C502" s="249"/>
      <c r="D502" s="241"/>
      <c r="E502" s="242"/>
      <c r="F502" s="181"/>
      <c r="G502" s="181"/>
      <c r="H502" s="181"/>
      <c r="I502" s="181"/>
      <c r="J502" s="181"/>
      <c r="K502" s="181"/>
      <c r="L502" s="450"/>
      <c r="M502" s="181"/>
      <c r="N502" s="268"/>
    </row>
    <row r="503" spans="2:14" ht="13.5">
      <c r="B503" s="267"/>
      <c r="C503" s="249"/>
      <c r="D503" s="241"/>
      <c r="E503" s="242"/>
      <c r="F503" s="181"/>
      <c r="G503" s="181"/>
      <c r="H503" s="181"/>
      <c r="I503" s="181"/>
      <c r="J503" s="181"/>
      <c r="K503" s="181"/>
      <c r="L503" s="450"/>
      <c r="M503" s="181"/>
      <c r="N503" s="268"/>
    </row>
    <row r="504" spans="2:14" ht="18">
      <c r="B504" s="267"/>
      <c r="C504" s="249"/>
      <c r="D504" s="241"/>
      <c r="E504" s="250"/>
      <c r="F504" s="279" t="s">
        <v>546</v>
      </c>
      <c r="G504" s="181"/>
      <c r="H504" s="181"/>
      <c r="I504" s="181"/>
      <c r="J504" s="181"/>
      <c r="K504" s="181"/>
      <c r="L504" s="450"/>
      <c r="M504" s="181"/>
      <c r="N504" s="268"/>
    </row>
    <row r="505" spans="2:14" ht="13.5">
      <c r="B505" s="267"/>
      <c r="C505" s="249"/>
      <c r="D505" s="241"/>
      <c r="E505" s="227" t="s">
        <v>280</v>
      </c>
      <c r="F505" s="179"/>
      <c r="G505" s="180"/>
      <c r="H505" s="180"/>
      <c r="I505" s="180"/>
      <c r="J505" s="180"/>
      <c r="K505" s="180"/>
      <c r="L505" s="449"/>
      <c r="M505" s="181"/>
      <c r="N505" s="268"/>
    </row>
    <row r="506" spans="2:14" ht="13.5">
      <c r="B506" s="267"/>
      <c r="C506" s="249"/>
      <c r="D506" s="241"/>
      <c r="E506" s="227" t="s">
        <v>280</v>
      </c>
      <c r="F506" s="182"/>
      <c r="G506" s="182"/>
      <c r="H506" s="182"/>
      <c r="I506" s="182"/>
      <c r="J506" s="182"/>
      <c r="K506" s="182"/>
      <c r="L506" s="456"/>
      <c r="M506" s="181"/>
      <c r="N506" s="268"/>
    </row>
    <row r="507" spans="2:14" ht="13.5">
      <c r="B507" s="267"/>
      <c r="C507" s="249"/>
      <c r="D507" s="241"/>
      <c r="E507" s="242"/>
      <c r="F507" s="181"/>
      <c r="G507" s="181"/>
      <c r="H507" s="181"/>
      <c r="I507" s="181"/>
      <c r="J507" s="181"/>
      <c r="K507" s="181"/>
      <c r="L507" s="450"/>
      <c r="M507" s="181"/>
      <c r="N507" s="268"/>
    </row>
    <row r="508" spans="2:14" ht="13.5">
      <c r="B508" s="267"/>
      <c r="C508" s="249"/>
      <c r="D508" s="241"/>
      <c r="E508" s="242"/>
      <c r="F508" s="181"/>
      <c r="G508" s="181"/>
      <c r="H508" s="181"/>
      <c r="I508" s="181"/>
      <c r="J508" s="181"/>
      <c r="K508" s="181"/>
      <c r="L508" s="450"/>
      <c r="M508" s="181"/>
      <c r="N508" s="268"/>
    </row>
    <row r="509" spans="2:14">
      <c r="B509" s="267"/>
      <c r="C509" s="249"/>
      <c r="D509" s="241"/>
      <c r="E509" s="242"/>
      <c r="F509" s="241"/>
      <c r="G509" s="241"/>
      <c r="H509" s="241"/>
      <c r="I509" s="241"/>
      <c r="J509" s="241"/>
      <c r="K509" s="241"/>
      <c r="L509" s="438"/>
      <c r="M509" s="241"/>
      <c r="N509" s="268"/>
    </row>
    <row r="510" spans="2:14" ht="18">
      <c r="B510" s="164"/>
      <c r="C510" s="165"/>
      <c r="D510" s="554" t="s">
        <v>30</v>
      </c>
      <c r="E510" s="554"/>
      <c r="F510" s="279" t="s">
        <v>31</v>
      </c>
      <c r="G510" s="166"/>
      <c r="H510" s="166"/>
      <c r="I510" s="166"/>
      <c r="J510" s="166"/>
      <c r="K510" s="166"/>
      <c r="L510" s="148"/>
      <c r="M510" s="166"/>
      <c r="N510" s="172"/>
    </row>
    <row r="511" spans="2:14">
      <c r="B511" s="164"/>
      <c r="C511" s="165"/>
      <c r="D511" s="166"/>
      <c r="E511" s="170"/>
      <c r="F511" s="166"/>
      <c r="G511" s="166"/>
      <c r="H511" s="166"/>
      <c r="I511" s="166"/>
      <c r="J511" s="166"/>
      <c r="K511" s="166"/>
      <c r="L511" s="148"/>
      <c r="M511" s="166"/>
      <c r="N511" s="172"/>
    </row>
    <row r="512" spans="2:14">
      <c r="B512" s="164"/>
      <c r="C512" s="165"/>
      <c r="D512" s="166"/>
      <c r="E512" s="163"/>
      <c r="F512" s="166" t="s">
        <v>297</v>
      </c>
      <c r="G512" s="166"/>
      <c r="H512" s="166"/>
      <c r="I512" s="166"/>
      <c r="J512" s="166"/>
      <c r="K512" s="166"/>
      <c r="L512" s="148"/>
      <c r="M512" s="166"/>
      <c r="N512" s="172"/>
    </row>
    <row r="513" spans="2:14">
      <c r="B513" s="164"/>
      <c r="C513" s="165"/>
      <c r="D513" s="166"/>
      <c r="E513" s="280" t="s">
        <v>298</v>
      </c>
      <c r="F513" s="166"/>
      <c r="G513" s="166"/>
      <c r="H513" s="166"/>
      <c r="I513" s="166"/>
      <c r="J513" s="166"/>
      <c r="K513" s="166"/>
      <c r="L513" s="148"/>
      <c r="M513" s="166"/>
      <c r="N513" s="172"/>
    </row>
    <row r="514" spans="2:14">
      <c r="B514" s="164"/>
      <c r="C514" s="165"/>
      <c r="D514" s="166"/>
      <c r="E514" s="170"/>
      <c r="F514" s="166" t="s">
        <v>299</v>
      </c>
      <c r="G514" s="166"/>
      <c r="H514" s="166"/>
      <c r="I514" s="166"/>
      <c r="J514" s="166"/>
      <c r="K514" s="166"/>
      <c r="L514" s="148"/>
      <c r="M514" s="166"/>
      <c r="N514" s="172"/>
    </row>
    <row r="515" spans="2:14">
      <c r="B515" s="164"/>
      <c r="C515" s="165"/>
      <c r="D515" s="166"/>
      <c r="E515" s="280" t="s">
        <v>300</v>
      </c>
      <c r="F515" s="166"/>
      <c r="G515" s="166"/>
      <c r="H515" s="166"/>
      <c r="I515" s="166"/>
      <c r="J515" s="166"/>
      <c r="K515" s="166"/>
      <c r="L515" s="148"/>
      <c r="M515" s="166"/>
      <c r="N515" s="172"/>
    </row>
    <row r="516" spans="2:14" ht="13.5" thickBot="1">
      <c r="B516" s="164"/>
      <c r="C516" s="165"/>
      <c r="D516" s="166"/>
      <c r="E516" s="280"/>
      <c r="F516" s="166"/>
      <c r="G516" s="166"/>
      <c r="H516" s="166"/>
      <c r="I516" s="166"/>
      <c r="J516" s="166"/>
      <c r="K516" s="166"/>
      <c r="L516" s="148"/>
      <c r="M516" s="166"/>
      <c r="N516" s="172"/>
    </row>
    <row r="517" spans="2:14" ht="15.75">
      <c r="B517" s="164"/>
      <c r="C517" s="165"/>
      <c r="D517" s="166"/>
      <c r="E517" s="334">
        <v>3</v>
      </c>
      <c r="F517" s="335">
        <v>3.1</v>
      </c>
      <c r="G517" s="337" t="s">
        <v>617</v>
      </c>
      <c r="H517" s="335"/>
      <c r="I517" s="335"/>
      <c r="J517" s="329"/>
      <c r="K517" s="329"/>
      <c r="L517" s="457"/>
      <c r="M517" s="166"/>
      <c r="N517" s="172"/>
    </row>
    <row r="518" spans="2:14" ht="15">
      <c r="B518" s="164"/>
      <c r="C518" s="165"/>
      <c r="D518" s="166"/>
      <c r="E518" s="330"/>
      <c r="F518" s="166"/>
      <c r="G518" s="166" t="s">
        <v>618</v>
      </c>
      <c r="H518" s="166"/>
      <c r="I518" s="166"/>
      <c r="J518" s="166"/>
      <c r="K518" s="200"/>
      <c r="L518" s="458">
        <f>L522+L523</f>
        <v>154749760</v>
      </c>
      <c r="M518" s="299"/>
      <c r="N518" s="172"/>
    </row>
    <row r="519" spans="2:14">
      <c r="B519" s="164"/>
      <c r="C519" s="165"/>
      <c r="D519" s="166"/>
      <c r="E519" s="330"/>
      <c r="F519" s="166"/>
      <c r="G519" s="166" t="s">
        <v>620</v>
      </c>
      <c r="H519" s="166"/>
      <c r="I519" s="166"/>
      <c r="J519" s="166"/>
      <c r="K519" s="166"/>
      <c r="L519" s="314"/>
      <c r="M519" s="166"/>
      <c r="N519" s="172"/>
    </row>
    <row r="520" spans="2:14">
      <c r="B520" s="164"/>
      <c r="C520" s="165"/>
      <c r="D520" s="166"/>
      <c r="E520" s="330"/>
      <c r="F520" s="166"/>
      <c r="G520" s="166" t="s">
        <v>619</v>
      </c>
      <c r="H520" s="166"/>
      <c r="I520" s="166"/>
      <c r="J520" s="166"/>
      <c r="K520" s="166"/>
      <c r="L520" s="314"/>
      <c r="M520" s="166"/>
      <c r="N520" s="172"/>
    </row>
    <row r="521" spans="2:14" ht="15">
      <c r="B521" s="164"/>
      <c r="C521" s="165"/>
      <c r="D521" s="166"/>
      <c r="E521" s="330"/>
      <c r="F521" s="166"/>
      <c r="G521" s="338" t="s">
        <v>623</v>
      </c>
      <c r="H521" s="166"/>
      <c r="I521" s="166"/>
      <c r="J521" s="166"/>
      <c r="K521" s="166"/>
      <c r="L521" s="314"/>
      <c r="M521" s="166"/>
      <c r="N521" s="172"/>
    </row>
    <row r="522" spans="2:14">
      <c r="B522" s="164"/>
      <c r="C522" s="165"/>
      <c r="D522" s="166"/>
      <c r="E522" s="330"/>
      <c r="F522" s="171">
        <v>3.11</v>
      </c>
      <c r="G522" s="171" t="s">
        <v>621</v>
      </c>
      <c r="H522" s="171"/>
      <c r="I522" s="166"/>
      <c r="J522" s="166"/>
      <c r="K522" s="166"/>
      <c r="L522" s="459">
        <v>56187478</v>
      </c>
      <c r="M522" s="166"/>
      <c r="N522" s="172"/>
    </row>
    <row r="523" spans="2:14" ht="13.5" thickBot="1">
      <c r="B523" s="164"/>
      <c r="C523" s="165"/>
      <c r="D523" s="166"/>
      <c r="E523" s="331"/>
      <c r="F523" s="336">
        <v>31.2</v>
      </c>
      <c r="G523" s="336" t="s">
        <v>622</v>
      </c>
      <c r="H523" s="336"/>
      <c r="I523" s="332"/>
      <c r="J523" s="332"/>
      <c r="K523" s="332"/>
      <c r="L523" s="460">
        <v>98562282</v>
      </c>
      <c r="M523" s="166"/>
      <c r="N523" s="172"/>
    </row>
    <row r="524" spans="2:14" ht="13.5" thickBot="1">
      <c r="B524" s="164"/>
      <c r="C524" s="165"/>
      <c r="D524" s="166"/>
      <c r="E524" s="280"/>
      <c r="F524" s="166"/>
      <c r="G524" s="166"/>
      <c r="H524" s="166"/>
      <c r="I524" s="166"/>
      <c r="J524" s="166"/>
      <c r="K524" s="166"/>
      <c r="L524" s="148"/>
      <c r="M524" s="166"/>
      <c r="N524" s="172"/>
    </row>
    <row r="525" spans="2:14" ht="15.75">
      <c r="B525" s="164"/>
      <c r="C525" s="165"/>
      <c r="D525" s="358"/>
      <c r="E525" s="359">
        <v>4</v>
      </c>
      <c r="F525" s="333">
        <v>4.3</v>
      </c>
      <c r="G525" s="360" t="s">
        <v>624</v>
      </c>
      <c r="H525" s="333"/>
      <c r="I525" s="333"/>
      <c r="J525" s="333"/>
      <c r="K525" s="333"/>
      <c r="L525" s="461"/>
      <c r="M525" s="166"/>
      <c r="N525" s="172"/>
    </row>
    <row r="526" spans="2:14">
      <c r="B526" s="164"/>
      <c r="C526" s="165"/>
      <c r="D526" s="361"/>
      <c r="E526" s="280"/>
      <c r="F526" s="166"/>
      <c r="G526" s="166"/>
      <c r="H526" s="166"/>
      <c r="I526" s="166"/>
      <c r="J526" s="166"/>
      <c r="K526" s="166"/>
      <c r="L526" s="314"/>
      <c r="M526" s="166"/>
      <c r="N526" s="172"/>
    </row>
    <row r="527" spans="2:14">
      <c r="B527" s="164"/>
      <c r="C527" s="165"/>
      <c r="D527" s="361"/>
      <c r="E527" s="280"/>
      <c r="F527" s="166" t="s">
        <v>625</v>
      </c>
      <c r="G527" s="166"/>
      <c r="H527" s="166"/>
      <c r="I527" s="166"/>
      <c r="J527" s="166"/>
      <c r="K527" s="166"/>
      <c r="L527" s="314">
        <v>352767239</v>
      </c>
      <c r="M527" s="166"/>
      <c r="N527" s="172"/>
    </row>
    <row r="528" spans="2:14">
      <c r="B528" s="164"/>
      <c r="C528" s="165"/>
      <c r="D528" s="361"/>
      <c r="E528" s="280"/>
      <c r="F528" s="166"/>
      <c r="G528" s="166"/>
      <c r="H528" s="166"/>
      <c r="I528" s="166"/>
      <c r="J528" s="166"/>
      <c r="K528" s="166"/>
      <c r="L528" s="314"/>
      <c r="M528" s="166"/>
      <c r="N528" s="172"/>
    </row>
    <row r="529" spans="2:14" ht="12.75" customHeight="1" thickBot="1">
      <c r="B529" s="164"/>
      <c r="C529" s="165"/>
      <c r="D529" s="361"/>
      <c r="E529" s="280"/>
      <c r="F529" s="166"/>
      <c r="G529" s="166"/>
      <c r="H529" s="166"/>
      <c r="I529" s="166"/>
      <c r="J529" s="166"/>
      <c r="K529" s="166"/>
      <c r="L529" s="314"/>
      <c r="M529" s="166"/>
      <c r="N529" s="172"/>
    </row>
    <row r="530" spans="2:14" ht="12.75" customHeight="1">
      <c r="B530" s="164"/>
      <c r="C530" s="165"/>
      <c r="D530" s="339"/>
      <c r="E530" s="340"/>
      <c r="F530" s="562" t="s">
        <v>626</v>
      </c>
      <c r="G530" s="563"/>
      <c r="H530" s="563"/>
      <c r="I530" s="563"/>
      <c r="J530" s="563"/>
      <c r="K530" s="563"/>
      <c r="L530" s="564"/>
      <c r="M530" s="166"/>
      <c r="N530" s="172"/>
    </row>
    <row r="531" spans="2:14">
      <c r="B531" s="164"/>
      <c r="C531" s="165"/>
      <c r="D531" s="565"/>
      <c r="E531" s="566"/>
      <c r="F531" s="341" t="s">
        <v>627</v>
      </c>
      <c r="G531" s="342" t="s">
        <v>628</v>
      </c>
      <c r="H531" s="342" t="s">
        <v>629</v>
      </c>
      <c r="I531" s="567" t="s">
        <v>630</v>
      </c>
      <c r="J531" s="567"/>
      <c r="K531" s="567"/>
      <c r="L531" s="462" t="s">
        <v>631</v>
      </c>
      <c r="M531" s="166"/>
      <c r="N531" s="172"/>
    </row>
    <row r="532" spans="2:14">
      <c r="B532" s="164"/>
      <c r="C532" s="165"/>
      <c r="D532" s="548"/>
      <c r="E532" s="549"/>
      <c r="F532" s="343" t="s">
        <v>633</v>
      </c>
      <c r="G532" s="344" t="s">
        <v>634</v>
      </c>
      <c r="H532" s="345"/>
      <c r="I532" s="550"/>
      <c r="J532" s="550"/>
      <c r="K532" s="550"/>
      <c r="L532" s="463">
        <v>66641085</v>
      </c>
      <c r="M532" s="166"/>
      <c r="N532" s="172"/>
    </row>
    <row r="533" spans="2:14" ht="25.5">
      <c r="B533" s="164"/>
      <c r="C533" s="165"/>
      <c r="D533" s="548"/>
      <c r="E533" s="549"/>
      <c r="F533" s="346" t="s">
        <v>632</v>
      </c>
      <c r="G533" s="344" t="s">
        <v>634</v>
      </c>
      <c r="H533" s="345"/>
      <c r="I533" s="550"/>
      <c r="J533" s="550"/>
      <c r="K533" s="550"/>
      <c r="L533" s="463">
        <v>78254410</v>
      </c>
      <c r="M533" s="166"/>
      <c r="N533" s="172"/>
    </row>
    <row r="534" spans="2:14">
      <c r="B534" s="164"/>
      <c r="C534" s="165"/>
      <c r="D534" s="548"/>
      <c r="E534" s="549"/>
      <c r="F534" s="343" t="s">
        <v>635</v>
      </c>
      <c r="G534" s="344" t="s">
        <v>634</v>
      </c>
      <c r="H534" s="345"/>
      <c r="I534" s="550"/>
      <c r="J534" s="550"/>
      <c r="K534" s="550"/>
      <c r="L534" s="463">
        <v>33048472</v>
      </c>
      <c r="M534" s="166"/>
      <c r="N534" s="172"/>
    </row>
    <row r="535" spans="2:14" ht="25.5">
      <c r="B535" s="164"/>
      <c r="C535" s="165"/>
      <c r="D535" s="548"/>
      <c r="E535" s="549"/>
      <c r="F535" s="343" t="s">
        <v>636</v>
      </c>
      <c r="G535" s="344" t="s">
        <v>634</v>
      </c>
      <c r="H535" s="345"/>
      <c r="I535" s="550"/>
      <c r="J535" s="550"/>
      <c r="K535" s="550"/>
      <c r="L535" s="463">
        <v>80503769</v>
      </c>
      <c r="M535" s="166"/>
      <c r="N535" s="172"/>
    </row>
    <row r="536" spans="2:14" ht="25.5">
      <c r="B536" s="164"/>
      <c r="C536" s="165"/>
      <c r="D536" s="548"/>
      <c r="E536" s="549"/>
      <c r="F536" s="343" t="s">
        <v>637</v>
      </c>
      <c r="G536" s="344" t="s">
        <v>634</v>
      </c>
      <c r="H536" s="345"/>
      <c r="I536" s="550"/>
      <c r="J536" s="550"/>
      <c r="K536" s="550"/>
      <c r="L536" s="463">
        <v>81110543</v>
      </c>
      <c r="M536" s="166"/>
      <c r="N536" s="172"/>
    </row>
    <row r="537" spans="2:14" ht="13.5" customHeight="1">
      <c r="B537" s="164"/>
      <c r="C537" s="165"/>
      <c r="D537" s="548"/>
      <c r="E537" s="549"/>
      <c r="F537" s="343" t="s">
        <v>638</v>
      </c>
      <c r="G537" s="344" t="s">
        <v>634</v>
      </c>
      <c r="H537" s="345"/>
      <c r="I537" s="550"/>
      <c r="J537" s="550"/>
      <c r="K537" s="550"/>
      <c r="L537" s="463">
        <v>13208960</v>
      </c>
      <c r="M537" s="166"/>
      <c r="N537" s="172"/>
    </row>
    <row r="538" spans="2:14" ht="13.5" thickBot="1">
      <c r="B538" s="164"/>
      <c r="C538" s="165"/>
      <c r="D538" s="559" t="s">
        <v>639</v>
      </c>
      <c r="E538" s="560"/>
      <c r="F538" s="560"/>
      <c r="G538" s="560"/>
      <c r="H538" s="560"/>
      <c r="I538" s="561"/>
      <c r="J538" s="561"/>
      <c r="K538" s="561"/>
      <c r="L538" s="464">
        <f>SUM(L532:L537)</f>
        <v>352767239</v>
      </c>
      <c r="M538" s="166"/>
      <c r="N538" s="172"/>
    </row>
    <row r="539" spans="2:14">
      <c r="B539" s="164"/>
      <c r="C539" s="165"/>
      <c r="D539" s="361"/>
      <c r="E539" s="280"/>
      <c r="F539" s="166"/>
      <c r="G539" s="166"/>
      <c r="H539" s="166"/>
      <c r="I539" s="166"/>
      <c r="J539" s="166"/>
      <c r="K539" s="166"/>
      <c r="L539" s="314"/>
      <c r="M539" s="166"/>
      <c r="N539" s="172"/>
    </row>
    <row r="540" spans="2:14">
      <c r="B540" s="164"/>
      <c r="C540" s="165"/>
      <c r="D540" s="361"/>
      <c r="E540" s="280"/>
      <c r="F540" s="166"/>
      <c r="G540" s="166"/>
      <c r="H540" s="166"/>
      <c r="I540" s="166"/>
      <c r="J540" s="166"/>
      <c r="K540" s="166"/>
      <c r="L540" s="314"/>
      <c r="M540" s="166"/>
      <c r="N540" s="172"/>
    </row>
    <row r="541" spans="2:14">
      <c r="B541" s="164"/>
      <c r="C541" s="165"/>
      <c r="D541" s="361"/>
      <c r="E541" s="280"/>
      <c r="F541" s="166">
        <v>4.4000000000000004</v>
      </c>
      <c r="G541" s="166" t="s">
        <v>640</v>
      </c>
      <c r="H541" s="166"/>
      <c r="I541" s="166"/>
      <c r="J541" s="166"/>
      <c r="K541" s="166"/>
      <c r="L541" s="314"/>
      <c r="M541" s="166"/>
      <c r="N541" s="172"/>
    </row>
    <row r="542" spans="2:14" ht="13.5" thickBot="1">
      <c r="B542" s="164"/>
      <c r="C542" s="165"/>
      <c r="D542" s="361"/>
      <c r="E542" s="280"/>
      <c r="F542" s="166"/>
      <c r="G542" s="166"/>
      <c r="H542" s="166"/>
      <c r="I542" s="166"/>
      <c r="J542" s="166"/>
      <c r="K542" s="166"/>
      <c r="L542" s="314"/>
      <c r="M542" s="166"/>
      <c r="N542" s="172"/>
    </row>
    <row r="543" spans="2:14">
      <c r="B543" s="164"/>
      <c r="C543" s="165"/>
      <c r="D543" s="361"/>
      <c r="E543" s="200"/>
      <c r="F543" s="352" t="s">
        <v>641</v>
      </c>
      <c r="G543" s="353" t="s">
        <v>642</v>
      </c>
      <c r="H543" s="347" t="s">
        <v>643</v>
      </c>
      <c r="I543" s="347" t="s">
        <v>644</v>
      </c>
      <c r="J543" s="348" t="s">
        <v>645</v>
      </c>
      <c r="K543" s="200"/>
      <c r="L543" s="362"/>
      <c r="M543" s="190"/>
      <c r="N543" s="196"/>
    </row>
    <row r="544" spans="2:14" ht="12.75" customHeight="1">
      <c r="B544" s="164"/>
      <c r="C544" s="165"/>
      <c r="D544" s="361"/>
      <c r="E544" s="200"/>
      <c r="F544" s="418" t="s">
        <v>685</v>
      </c>
      <c r="G544" s="355" t="s">
        <v>646</v>
      </c>
      <c r="H544" s="349"/>
      <c r="I544" s="349"/>
      <c r="J544" s="350">
        <v>4650225</v>
      </c>
      <c r="K544" s="200"/>
      <c r="L544" s="362"/>
      <c r="M544" s="190"/>
      <c r="N544" s="196"/>
    </row>
    <row r="545" spans="2:14" ht="12.75" customHeight="1">
      <c r="B545" s="164"/>
      <c r="C545" s="165"/>
      <c r="D545" s="361"/>
      <c r="E545" s="200"/>
      <c r="F545" s="354" t="s">
        <v>686</v>
      </c>
      <c r="G545" s="355" t="s">
        <v>687</v>
      </c>
      <c r="H545" s="349">
        <v>1.9</v>
      </c>
      <c r="I545" s="349">
        <v>3750</v>
      </c>
      <c r="J545" s="350">
        <f>H545*I545</f>
        <v>7125</v>
      </c>
      <c r="K545" s="200"/>
      <c r="L545" s="362"/>
      <c r="M545" s="190"/>
      <c r="N545" s="196"/>
    </row>
    <row r="546" spans="2:14">
      <c r="B546" s="164"/>
      <c r="C546" s="165"/>
      <c r="D546" s="361"/>
      <c r="E546" s="200"/>
      <c r="F546" s="354" t="s">
        <v>688</v>
      </c>
      <c r="G546" s="355" t="s">
        <v>687</v>
      </c>
      <c r="H546" s="349">
        <v>16.545999999999999</v>
      </c>
      <c r="I546" s="349">
        <v>2500</v>
      </c>
      <c r="J546" s="350">
        <f t="shared" ref="J546:J567" si="1">H546*I546</f>
        <v>41365</v>
      </c>
      <c r="K546" s="200"/>
      <c r="L546" s="362"/>
      <c r="M546" s="190"/>
      <c r="N546" s="196"/>
    </row>
    <row r="547" spans="2:14">
      <c r="B547" s="164"/>
      <c r="C547" s="165"/>
      <c r="D547" s="361"/>
      <c r="E547" s="200"/>
      <c r="F547" s="354" t="s">
        <v>689</v>
      </c>
      <c r="G547" s="355" t="s">
        <v>687</v>
      </c>
      <c r="H547" s="349">
        <v>358.64</v>
      </c>
      <c r="I547" s="349">
        <v>2506.14</v>
      </c>
      <c r="J547" s="350">
        <f t="shared" si="1"/>
        <v>898802.04959999991</v>
      </c>
      <c r="K547" s="200"/>
      <c r="L547" s="362"/>
      <c r="M547" s="190"/>
      <c r="N547" s="196"/>
    </row>
    <row r="548" spans="2:14" ht="22.5">
      <c r="B548" s="164"/>
      <c r="C548" s="165"/>
      <c r="D548" s="361"/>
      <c r="E548" s="200"/>
      <c r="F548" s="354" t="s">
        <v>647</v>
      </c>
      <c r="G548" s="355" t="s">
        <v>648</v>
      </c>
      <c r="H548" s="349">
        <v>1</v>
      </c>
      <c r="I548" s="349">
        <v>33270</v>
      </c>
      <c r="J548" s="350">
        <f t="shared" si="1"/>
        <v>33270</v>
      </c>
      <c r="K548" s="200"/>
      <c r="L548" s="362"/>
      <c r="M548" s="190"/>
      <c r="N548" s="196"/>
    </row>
    <row r="549" spans="2:14">
      <c r="B549" s="164"/>
      <c r="C549" s="165"/>
      <c r="D549" s="361"/>
      <c r="E549" s="200"/>
      <c r="F549" s="354" t="s">
        <v>649</v>
      </c>
      <c r="G549" s="355" t="s">
        <v>650</v>
      </c>
      <c r="H549" s="349">
        <v>20786</v>
      </c>
      <c r="I549" s="349">
        <v>69.989999999999995</v>
      </c>
      <c r="J549" s="350">
        <f t="shared" si="1"/>
        <v>1454812.14</v>
      </c>
      <c r="K549" s="200"/>
      <c r="L549" s="362"/>
      <c r="M549" s="190"/>
      <c r="N549" s="196"/>
    </row>
    <row r="550" spans="2:14">
      <c r="B550" s="164"/>
      <c r="C550" s="165"/>
      <c r="D550" s="361"/>
      <c r="E550" s="200"/>
      <c r="F550" s="354" t="s">
        <v>651</v>
      </c>
      <c r="G550" s="355" t="s">
        <v>652</v>
      </c>
      <c r="H550" s="349">
        <v>2400</v>
      </c>
      <c r="I550" s="349">
        <v>26.25</v>
      </c>
      <c r="J550" s="350">
        <f t="shared" si="1"/>
        <v>63000</v>
      </c>
      <c r="K550" s="200"/>
      <c r="L550" s="362"/>
      <c r="M550" s="190"/>
      <c r="N550" s="196"/>
    </row>
    <row r="551" spans="2:14" ht="22.5">
      <c r="B551" s="164"/>
      <c r="C551" s="165"/>
      <c r="D551" s="361"/>
      <c r="E551" s="200"/>
      <c r="F551" s="354" t="s">
        <v>653</v>
      </c>
      <c r="G551" s="355" t="s">
        <v>646</v>
      </c>
      <c r="H551" s="349"/>
      <c r="I551" s="349"/>
      <c r="J551" s="350">
        <v>6273807</v>
      </c>
      <c r="K551" s="200"/>
      <c r="L551" s="362"/>
      <c r="M551" s="190"/>
      <c r="N551" s="196"/>
    </row>
    <row r="552" spans="2:14">
      <c r="B552" s="164"/>
      <c r="C552" s="165"/>
      <c r="D552" s="361"/>
      <c r="E552" s="200"/>
      <c r="F552" s="354" t="s">
        <v>654</v>
      </c>
      <c r="G552" s="355" t="s">
        <v>655</v>
      </c>
      <c r="H552" s="349">
        <v>3068</v>
      </c>
      <c r="I552" s="349">
        <v>1175.6500000000001</v>
      </c>
      <c r="J552" s="350">
        <f t="shared" si="1"/>
        <v>3606894.2</v>
      </c>
      <c r="K552" s="200"/>
      <c r="L552" s="362"/>
      <c r="M552" s="190"/>
      <c r="N552" s="196"/>
    </row>
    <row r="553" spans="2:14">
      <c r="B553" s="164"/>
      <c r="C553" s="165"/>
      <c r="D553" s="361"/>
      <c r="E553" s="200"/>
      <c r="F553" s="354" t="s">
        <v>656</v>
      </c>
      <c r="G553" s="355" t="s">
        <v>652</v>
      </c>
      <c r="H553" s="349">
        <v>281</v>
      </c>
      <c r="I553" s="349">
        <v>731.99</v>
      </c>
      <c r="J553" s="350">
        <f t="shared" si="1"/>
        <v>205689.19</v>
      </c>
      <c r="K553" s="200"/>
      <c r="L553" s="362"/>
      <c r="M553" s="190"/>
      <c r="N553" s="196"/>
    </row>
    <row r="554" spans="2:14">
      <c r="B554" s="164"/>
      <c r="C554" s="165"/>
      <c r="D554" s="361"/>
      <c r="E554" s="200"/>
      <c r="F554" s="354" t="s">
        <v>657</v>
      </c>
      <c r="G554" s="355" t="s">
        <v>658</v>
      </c>
      <c r="H554" s="349">
        <v>285.5</v>
      </c>
      <c r="I554" s="349">
        <v>2741.23</v>
      </c>
      <c r="J554" s="350">
        <f t="shared" si="1"/>
        <v>782621.16500000004</v>
      </c>
      <c r="K554" s="200"/>
      <c r="L554" s="362"/>
      <c r="M554" s="190"/>
      <c r="N554" s="196"/>
    </row>
    <row r="555" spans="2:14" ht="12.75" customHeight="1">
      <c r="B555" s="164"/>
      <c r="C555" s="165"/>
      <c r="D555" s="361"/>
      <c r="E555" s="200"/>
      <c r="F555" s="354" t="s">
        <v>690</v>
      </c>
      <c r="G555" s="355" t="s">
        <v>691</v>
      </c>
      <c r="H555" s="349">
        <v>40</v>
      </c>
      <c r="I555" s="349">
        <v>13854</v>
      </c>
      <c r="J555" s="350">
        <f t="shared" si="1"/>
        <v>554160</v>
      </c>
      <c r="K555" s="200"/>
      <c r="L555" s="362"/>
      <c r="M555" s="190"/>
      <c r="N555" s="196"/>
    </row>
    <row r="556" spans="2:14">
      <c r="B556" s="164"/>
      <c r="C556" s="165"/>
      <c r="D556" s="361"/>
      <c r="E556" s="200"/>
      <c r="F556" s="354" t="s">
        <v>659</v>
      </c>
      <c r="G556" s="355" t="s">
        <v>652</v>
      </c>
      <c r="H556" s="349">
        <v>1384</v>
      </c>
      <c r="I556" s="349">
        <v>25</v>
      </c>
      <c r="J556" s="350">
        <f t="shared" si="1"/>
        <v>34600</v>
      </c>
      <c r="K556" s="200"/>
      <c r="L556" s="362"/>
      <c r="M556" s="190"/>
      <c r="N556" s="196"/>
    </row>
    <row r="557" spans="2:14">
      <c r="B557" s="164"/>
      <c r="C557" s="165"/>
      <c r="D557" s="361"/>
      <c r="E557" s="200"/>
      <c r="F557" s="354" t="s">
        <v>660</v>
      </c>
      <c r="G557" s="355" t="s">
        <v>650</v>
      </c>
      <c r="H557" s="349">
        <v>395</v>
      </c>
      <c r="I557" s="349">
        <v>82</v>
      </c>
      <c r="J557" s="350">
        <f t="shared" si="1"/>
        <v>32390</v>
      </c>
      <c r="K557" s="200"/>
      <c r="L557" s="362"/>
      <c r="M557" s="190"/>
      <c r="N557" s="196"/>
    </row>
    <row r="558" spans="2:14">
      <c r="B558" s="164"/>
      <c r="C558" s="165"/>
      <c r="D558" s="361"/>
      <c r="E558" s="200"/>
      <c r="F558" s="354" t="s">
        <v>661</v>
      </c>
      <c r="G558" s="355" t="s">
        <v>650</v>
      </c>
      <c r="H558" s="349">
        <v>760</v>
      </c>
      <c r="I558" s="349">
        <v>107.88</v>
      </c>
      <c r="J558" s="350">
        <f t="shared" si="1"/>
        <v>81988.800000000003</v>
      </c>
      <c r="K558" s="200"/>
      <c r="L558" s="362"/>
      <c r="M558" s="190"/>
      <c r="N558" s="196"/>
    </row>
    <row r="559" spans="2:14" ht="22.5">
      <c r="B559" s="164"/>
      <c r="C559" s="165"/>
      <c r="D559" s="361"/>
      <c r="E559" s="200"/>
      <c r="F559" s="354" t="s">
        <v>662</v>
      </c>
      <c r="G559" s="355" t="s">
        <v>646</v>
      </c>
      <c r="H559" s="349"/>
      <c r="I559" s="349"/>
      <c r="J559" s="350">
        <v>1248749</v>
      </c>
      <c r="K559" s="200"/>
      <c r="L559" s="362"/>
      <c r="M559" s="190"/>
      <c r="N559" s="196"/>
    </row>
    <row r="560" spans="2:14">
      <c r="B560" s="164"/>
      <c r="C560" s="165"/>
      <c r="D560" s="361"/>
      <c r="E560" s="200"/>
      <c r="F560" s="354" t="s">
        <v>663</v>
      </c>
      <c r="G560" s="355" t="s">
        <v>650</v>
      </c>
      <c r="H560" s="349">
        <v>665</v>
      </c>
      <c r="I560" s="349">
        <v>100</v>
      </c>
      <c r="J560" s="350">
        <f t="shared" si="1"/>
        <v>66500</v>
      </c>
      <c r="K560" s="200"/>
      <c r="L560" s="362"/>
      <c r="M560" s="190"/>
      <c r="N560" s="196"/>
    </row>
    <row r="561" spans="2:14">
      <c r="B561" s="164"/>
      <c r="C561" s="165"/>
      <c r="D561" s="361"/>
      <c r="E561" s="200"/>
      <c r="F561" s="354" t="s">
        <v>664</v>
      </c>
      <c r="G561" s="355" t="s">
        <v>652</v>
      </c>
      <c r="H561" s="349">
        <v>18</v>
      </c>
      <c r="I561" s="349">
        <v>1200</v>
      </c>
      <c r="J561" s="350">
        <f t="shared" si="1"/>
        <v>21600</v>
      </c>
      <c r="K561" s="200"/>
      <c r="L561" s="362"/>
      <c r="M561" s="190"/>
      <c r="N561" s="196"/>
    </row>
    <row r="562" spans="2:14" ht="12.75" customHeight="1">
      <c r="B562" s="164"/>
      <c r="C562" s="165"/>
      <c r="D562" s="361"/>
      <c r="E562" s="200"/>
      <c r="F562" s="354" t="s">
        <v>665</v>
      </c>
      <c r="G562" s="355" t="s">
        <v>646</v>
      </c>
      <c r="H562" s="349"/>
      <c r="I562" s="349"/>
      <c r="J562" s="350">
        <v>15780</v>
      </c>
      <c r="K562" s="200"/>
      <c r="L562" s="362"/>
      <c r="M562" s="190"/>
      <c r="N562" s="196"/>
    </row>
    <row r="563" spans="2:14">
      <c r="B563" s="164"/>
      <c r="C563" s="165"/>
      <c r="D563" s="361"/>
      <c r="E563" s="200"/>
      <c r="F563" s="419" t="s">
        <v>692</v>
      </c>
      <c r="G563" s="420" t="s">
        <v>693</v>
      </c>
      <c r="H563" s="421">
        <v>2269</v>
      </c>
      <c r="I563" s="421">
        <v>566.95000000000005</v>
      </c>
      <c r="J563" s="350">
        <f>I563*H563</f>
        <v>1286409.55</v>
      </c>
      <c r="K563" s="200"/>
      <c r="L563" s="362"/>
      <c r="M563" s="190"/>
      <c r="N563" s="196"/>
    </row>
    <row r="564" spans="2:14">
      <c r="B564" s="164"/>
      <c r="C564" s="165"/>
      <c r="D564" s="361"/>
      <c r="E564" s="200"/>
      <c r="F564" s="419" t="s">
        <v>694</v>
      </c>
      <c r="G564" s="420" t="s">
        <v>691</v>
      </c>
      <c r="H564" s="421">
        <v>1</v>
      </c>
      <c r="I564" s="421">
        <v>213500</v>
      </c>
      <c r="J564" s="350">
        <f>H564*I564</f>
        <v>213500</v>
      </c>
      <c r="K564" s="200"/>
      <c r="L564" s="362"/>
      <c r="M564" s="190"/>
      <c r="N564" s="196"/>
    </row>
    <row r="565" spans="2:14">
      <c r="B565" s="164"/>
      <c r="C565" s="165"/>
      <c r="D565" s="361"/>
      <c r="E565" s="200"/>
      <c r="F565" s="419" t="s">
        <v>695</v>
      </c>
      <c r="G565" s="420" t="s">
        <v>687</v>
      </c>
      <c r="H565" s="421">
        <v>4329.3</v>
      </c>
      <c r="I565" s="421">
        <v>357.57</v>
      </c>
      <c r="J565" s="350">
        <f>H565*I565</f>
        <v>1548027.801</v>
      </c>
      <c r="K565" s="200"/>
      <c r="L565" s="362"/>
      <c r="M565" s="190"/>
      <c r="N565" s="196"/>
    </row>
    <row r="566" spans="2:14">
      <c r="B566" s="164"/>
      <c r="C566" s="165"/>
      <c r="D566" s="361"/>
      <c r="E566" s="200"/>
      <c r="F566" s="419" t="s">
        <v>696</v>
      </c>
      <c r="G566" s="420" t="s">
        <v>697</v>
      </c>
      <c r="H566" s="421"/>
      <c r="I566" s="421"/>
      <c r="J566" s="200">
        <v>1503247</v>
      </c>
      <c r="K566" s="200"/>
      <c r="L566" s="362"/>
      <c r="M566" s="190"/>
      <c r="N566" s="196"/>
    </row>
    <row r="567" spans="2:14" ht="13.5" thickBot="1">
      <c r="B567" s="164"/>
      <c r="C567" s="165"/>
      <c r="D567" s="361"/>
      <c r="E567" s="280"/>
      <c r="F567" s="356" t="s">
        <v>666</v>
      </c>
      <c r="G567" s="357" t="s">
        <v>650</v>
      </c>
      <c r="H567" s="351">
        <v>4187.08</v>
      </c>
      <c r="I567" s="351">
        <v>535.16</v>
      </c>
      <c r="J567" s="350">
        <f t="shared" si="1"/>
        <v>2240757.7327999999</v>
      </c>
      <c r="K567" s="200"/>
      <c r="L567" s="362"/>
      <c r="M567" s="166"/>
      <c r="N567" s="172"/>
    </row>
    <row r="568" spans="2:14" ht="13.5" thickBot="1">
      <c r="B568" s="164"/>
      <c r="C568" s="165"/>
      <c r="D568" s="363"/>
      <c r="E568" s="364"/>
      <c r="F568" s="332"/>
      <c r="G568" s="332"/>
      <c r="H568" s="332"/>
      <c r="I568" s="332"/>
      <c r="J568" s="422">
        <f>SUM(J544:J567)</f>
        <v>26865320.628399998</v>
      </c>
      <c r="K568" s="332"/>
      <c r="L568" s="465"/>
      <c r="M568" s="166"/>
      <c r="N568" s="172"/>
    </row>
    <row r="569" spans="2:14">
      <c r="B569" s="164"/>
      <c r="C569" s="165"/>
      <c r="D569" s="166"/>
      <c r="E569" s="280"/>
      <c r="F569" s="166"/>
      <c r="G569" s="166"/>
      <c r="H569" s="166"/>
      <c r="I569" s="166"/>
      <c r="J569" s="166"/>
      <c r="K569" s="166"/>
      <c r="L569" s="148"/>
      <c r="M569" s="166"/>
      <c r="N569" s="172"/>
    </row>
    <row r="570" spans="2:14" ht="13.5" thickBot="1">
      <c r="B570" s="164"/>
      <c r="C570" s="165"/>
      <c r="D570" s="166"/>
      <c r="E570" s="280"/>
      <c r="F570" s="166"/>
      <c r="G570" s="166"/>
      <c r="H570" s="166"/>
      <c r="I570" s="166"/>
      <c r="J570" s="166"/>
      <c r="K570" s="166"/>
      <c r="L570" s="148"/>
      <c r="M570" s="166"/>
      <c r="N570" s="172"/>
    </row>
    <row r="571" spans="2:14">
      <c r="B571" s="164"/>
      <c r="C571" s="165"/>
      <c r="D571" s="358"/>
      <c r="E571" s="365">
        <v>17</v>
      </c>
      <c r="F571" s="366" t="s">
        <v>99</v>
      </c>
      <c r="G571" s="367"/>
      <c r="H571" s="368"/>
      <c r="I571" s="368"/>
      <c r="J571" s="329"/>
      <c r="K571" s="369"/>
      <c r="L571" s="466">
        <f>L575+L578</f>
        <v>501763730</v>
      </c>
      <c r="M571" s="166"/>
      <c r="N571" s="172"/>
    </row>
    <row r="572" spans="2:14">
      <c r="B572" s="164"/>
      <c r="C572" s="165"/>
      <c r="D572" s="361"/>
      <c r="E572" s="280"/>
      <c r="F572" s="166"/>
      <c r="G572" s="166"/>
      <c r="H572" s="166"/>
      <c r="I572" s="166"/>
      <c r="J572" s="166"/>
      <c r="K572" s="166"/>
      <c r="L572" s="314"/>
      <c r="M572" s="166"/>
      <c r="N572" s="172"/>
    </row>
    <row r="573" spans="2:14">
      <c r="B573" s="164"/>
      <c r="C573" s="165"/>
      <c r="D573" s="361" t="s">
        <v>478</v>
      </c>
      <c r="E573" s="227"/>
      <c r="F573" s="166"/>
      <c r="G573" s="167" t="s">
        <v>100</v>
      </c>
      <c r="H573" s="232"/>
      <c r="I573" s="168"/>
      <c r="J573" s="169"/>
      <c r="K573" s="169"/>
      <c r="L573" s="467"/>
      <c r="M573" s="190"/>
      <c r="N573" s="381"/>
    </row>
    <row r="574" spans="2:14">
      <c r="B574" s="164"/>
      <c r="C574" s="165"/>
      <c r="D574" s="361"/>
      <c r="E574" s="227"/>
      <c r="F574" s="200"/>
      <c r="G574" s="200"/>
      <c r="H574" s="241"/>
      <c r="I574" s="168"/>
      <c r="J574" s="169"/>
      <c r="K574" s="169"/>
      <c r="L574" s="314"/>
      <c r="M574" s="190"/>
      <c r="N574" s="381"/>
    </row>
    <row r="575" spans="2:14">
      <c r="B575" s="164"/>
      <c r="C575" s="165"/>
      <c r="D575" s="361"/>
      <c r="E575" s="280"/>
      <c r="F575" s="227" t="s">
        <v>504</v>
      </c>
      <c r="G575" s="166"/>
      <c r="H575" s="166"/>
      <c r="I575" s="166"/>
      <c r="J575" s="166"/>
      <c r="K575" s="166"/>
      <c r="L575" s="467">
        <f>Pasivet!G24</f>
        <v>247962827</v>
      </c>
      <c r="M575" s="190"/>
      <c r="N575" s="172"/>
    </row>
    <row r="576" spans="2:14">
      <c r="B576" s="164"/>
      <c r="C576" s="165"/>
      <c r="D576" s="361"/>
      <c r="E576" s="280"/>
      <c r="F576" s="166" t="s">
        <v>667</v>
      </c>
      <c r="G576" s="166"/>
      <c r="H576" s="166"/>
      <c r="I576" s="166"/>
      <c r="J576" s="166"/>
      <c r="K576" s="166"/>
      <c r="L576" s="314"/>
      <c r="M576" s="166"/>
      <c r="N576" s="172"/>
    </row>
    <row r="577" spans="2:14">
      <c r="B577" s="164"/>
      <c r="C577" s="165"/>
      <c r="D577" s="361"/>
      <c r="E577" s="280"/>
      <c r="F577" s="166"/>
      <c r="G577" s="166"/>
      <c r="H577" s="166"/>
      <c r="I577" s="166"/>
      <c r="J577" s="166"/>
      <c r="K577" s="166"/>
      <c r="L577" s="314"/>
      <c r="M577" s="166"/>
      <c r="N577" s="172"/>
    </row>
    <row r="578" spans="2:14">
      <c r="B578" s="164"/>
      <c r="C578" s="165"/>
      <c r="D578" s="361" t="s">
        <v>479</v>
      </c>
      <c r="E578" s="280"/>
      <c r="F578" s="166" t="s">
        <v>88</v>
      </c>
      <c r="G578" s="200"/>
      <c r="H578" s="166"/>
      <c r="I578" s="166"/>
      <c r="J578" s="166"/>
      <c r="K578" s="166"/>
      <c r="L578" s="314">
        <f>Pasivet!G25+Pasivet!G29</f>
        <v>253800903</v>
      </c>
      <c r="M578" s="190"/>
      <c r="N578" s="172"/>
    </row>
    <row r="579" spans="2:14">
      <c r="B579" s="164"/>
      <c r="C579" s="165"/>
      <c r="D579" s="361"/>
      <c r="E579" s="166" t="s">
        <v>280</v>
      </c>
      <c r="F579" s="166" t="s">
        <v>534</v>
      </c>
      <c r="G579" s="200"/>
      <c r="H579" s="166"/>
      <c r="I579" s="166"/>
      <c r="J579" s="166"/>
      <c r="K579" s="166"/>
      <c r="L579" s="314"/>
      <c r="M579" s="166"/>
      <c r="N579" s="172"/>
    </row>
    <row r="580" spans="2:14" ht="13.5" thickBot="1">
      <c r="B580" s="164"/>
      <c r="C580" s="165"/>
      <c r="D580" s="363"/>
      <c r="E580" s="364"/>
      <c r="F580" s="332"/>
      <c r="G580" s="332"/>
      <c r="H580" s="332"/>
      <c r="I580" s="332"/>
      <c r="J580" s="332"/>
      <c r="K580" s="332"/>
      <c r="L580" s="465"/>
      <c r="M580" s="166"/>
      <c r="N580" s="172"/>
    </row>
    <row r="581" spans="2:14">
      <c r="B581" s="164"/>
      <c r="C581" s="165"/>
      <c r="D581" s="166"/>
      <c r="E581" s="280"/>
      <c r="F581" s="166"/>
      <c r="G581" s="166"/>
      <c r="H581" s="166"/>
      <c r="I581" s="166"/>
      <c r="J581" s="166"/>
      <c r="K581" s="166"/>
      <c r="L581" s="148"/>
      <c r="M581" s="166"/>
      <c r="N581" s="172"/>
    </row>
    <row r="582" spans="2:14">
      <c r="B582" s="164"/>
      <c r="C582" s="165"/>
      <c r="D582" s="166"/>
      <c r="E582" s="280"/>
      <c r="F582" s="166" t="s">
        <v>668</v>
      </c>
      <c r="G582" s="166"/>
      <c r="H582" s="166"/>
      <c r="I582" s="166"/>
      <c r="J582" s="166"/>
      <c r="K582" s="166"/>
      <c r="L582" s="148"/>
      <c r="M582" s="166"/>
      <c r="N582" s="172"/>
    </row>
    <row r="583" spans="2:14" ht="13.5" thickBot="1">
      <c r="B583" s="164"/>
      <c r="C583" s="165"/>
      <c r="D583" s="166"/>
      <c r="E583" s="280"/>
      <c r="F583" s="166"/>
      <c r="G583" s="166"/>
      <c r="H583" s="166"/>
      <c r="I583" s="166"/>
      <c r="J583" s="166"/>
      <c r="K583" s="166"/>
      <c r="L583" s="148"/>
      <c r="M583" s="166"/>
      <c r="N583" s="172"/>
    </row>
    <row r="584" spans="2:14" ht="18">
      <c r="B584" s="164"/>
      <c r="C584" s="165"/>
      <c r="D584" s="166"/>
      <c r="E584" s="328"/>
      <c r="F584" s="372" t="s">
        <v>542</v>
      </c>
      <c r="G584" s="329"/>
      <c r="H584" s="329"/>
      <c r="I584" s="329"/>
      <c r="J584" s="329"/>
      <c r="K584" s="329"/>
      <c r="L584" s="457"/>
      <c r="M584" s="166"/>
      <c r="N584" s="172"/>
    </row>
    <row r="585" spans="2:14">
      <c r="B585" s="164"/>
      <c r="C585" s="165"/>
      <c r="D585" s="166"/>
      <c r="E585" s="330"/>
      <c r="F585" s="166"/>
      <c r="G585" s="166"/>
      <c r="H585" s="166"/>
      <c r="I585" s="166"/>
      <c r="J585" s="166"/>
      <c r="K585" s="166"/>
      <c r="L585" s="314"/>
      <c r="M585" s="166"/>
      <c r="N585" s="172"/>
    </row>
    <row r="586" spans="2:14" ht="15.75">
      <c r="B586" s="164"/>
      <c r="C586" s="165"/>
      <c r="D586" s="166"/>
      <c r="E586" s="373"/>
      <c r="F586" s="370" t="s">
        <v>545</v>
      </c>
      <c r="G586" s="168"/>
      <c r="H586" s="169"/>
      <c r="I586" s="169"/>
      <c r="J586" s="166"/>
      <c r="K586" s="170"/>
      <c r="L586" s="468">
        <f>L587+L591+L593</f>
        <v>71802236</v>
      </c>
      <c r="M586" s="166"/>
      <c r="N586" s="172"/>
    </row>
    <row r="587" spans="2:14">
      <c r="B587" s="164"/>
      <c r="C587" s="165"/>
      <c r="D587" s="166"/>
      <c r="E587" s="374" t="s">
        <v>292</v>
      </c>
      <c r="F587" s="168" t="s">
        <v>669</v>
      </c>
      <c r="G587" s="168"/>
      <c r="H587" s="169"/>
      <c r="I587" s="169"/>
      <c r="J587" s="166"/>
      <c r="K587" s="170"/>
      <c r="L587" s="469">
        <f>L425</f>
        <v>52381000</v>
      </c>
      <c r="M587" s="166"/>
      <c r="N587" s="172"/>
    </row>
    <row r="588" spans="2:14">
      <c r="B588" s="164"/>
      <c r="C588" s="165"/>
      <c r="D588" s="166"/>
      <c r="E588" s="374"/>
      <c r="F588" s="176" t="s">
        <v>670</v>
      </c>
      <c r="G588" s="168"/>
      <c r="H588" s="169"/>
      <c r="I588" s="169"/>
      <c r="J588" s="166"/>
      <c r="K588" s="170"/>
      <c r="L588" s="469"/>
      <c r="M588" s="166"/>
      <c r="N588" s="172"/>
    </row>
    <row r="589" spans="2:14">
      <c r="B589" s="164"/>
      <c r="C589" s="165"/>
      <c r="D589" s="166"/>
      <c r="E589" s="374"/>
      <c r="F589" s="176" t="s">
        <v>671</v>
      </c>
      <c r="G589" s="168"/>
      <c r="H589" s="169"/>
      <c r="I589" s="169"/>
      <c r="J589" s="166"/>
      <c r="K589" s="170"/>
      <c r="L589" s="469"/>
      <c r="M589" s="166"/>
      <c r="N589" s="172"/>
    </row>
    <row r="590" spans="2:14">
      <c r="B590" s="164"/>
      <c r="C590" s="165"/>
      <c r="D590" s="166"/>
      <c r="E590" s="375"/>
      <c r="F590" s="200"/>
      <c r="G590" s="200"/>
      <c r="H590" s="200"/>
      <c r="I590" s="200"/>
      <c r="J590" s="200"/>
      <c r="K590" s="200"/>
      <c r="L590" s="362"/>
      <c r="M590" s="166"/>
      <c r="N590" s="172"/>
    </row>
    <row r="591" spans="2:14">
      <c r="B591" s="164"/>
      <c r="C591" s="165"/>
      <c r="D591" s="166"/>
      <c r="E591" s="374" t="s">
        <v>292</v>
      </c>
      <c r="F591" s="168" t="s">
        <v>672</v>
      </c>
      <c r="G591" s="168"/>
      <c r="H591" s="169"/>
      <c r="I591" s="169"/>
      <c r="J591" s="166"/>
      <c r="K591" s="170"/>
      <c r="L591" s="469">
        <f>L426</f>
        <v>19421236</v>
      </c>
      <c r="M591" s="166"/>
      <c r="N591" s="172"/>
    </row>
    <row r="592" spans="2:14">
      <c r="B592" s="164"/>
      <c r="C592" s="165"/>
      <c r="D592" s="166"/>
      <c r="E592" s="375"/>
      <c r="F592" s="200" t="s">
        <v>673</v>
      </c>
      <c r="G592" s="200"/>
      <c r="H592" s="200"/>
      <c r="I592" s="200"/>
      <c r="J592" s="200"/>
      <c r="K592" s="200"/>
      <c r="L592" s="362"/>
      <c r="M592" s="166"/>
      <c r="N592" s="172"/>
    </row>
    <row r="593" spans="2:14">
      <c r="B593" s="164"/>
      <c r="C593" s="165"/>
      <c r="D593" s="166"/>
      <c r="E593" s="374" t="s">
        <v>292</v>
      </c>
      <c r="F593" s="175" t="s">
        <v>590</v>
      </c>
      <c r="G593" s="176"/>
      <c r="H593" s="166"/>
      <c r="I593" s="166"/>
      <c r="J593" s="241"/>
      <c r="K593" s="166"/>
      <c r="L593" s="469"/>
      <c r="M593" s="166"/>
      <c r="N593" s="172"/>
    </row>
    <row r="594" spans="2:14" ht="15">
      <c r="B594" s="164"/>
      <c r="C594" s="165"/>
      <c r="D594" s="166"/>
      <c r="E594" s="374"/>
      <c r="F594" s="184" t="s">
        <v>549</v>
      </c>
      <c r="G594" s="176"/>
      <c r="H594" s="166"/>
      <c r="I594" s="166"/>
      <c r="J594" s="241"/>
      <c r="K594" s="166"/>
      <c r="L594" s="468">
        <f>L595+L597+L600+L603+L604+L610+L611+L612</f>
        <v>60809769</v>
      </c>
      <c r="M594" s="166"/>
      <c r="N594" s="172"/>
    </row>
    <row r="595" spans="2:14">
      <c r="B595" s="164"/>
      <c r="C595" s="165"/>
      <c r="D595" s="166"/>
      <c r="E595" s="374" t="s">
        <v>292</v>
      </c>
      <c r="F595" s="175" t="s">
        <v>593</v>
      </c>
      <c r="G595" s="176"/>
      <c r="H595" s="166"/>
      <c r="I595" s="166"/>
      <c r="J595" s="241"/>
      <c r="K595" s="166"/>
      <c r="L595" s="469">
        <f>L431</f>
        <v>1923371</v>
      </c>
      <c r="M595" s="166"/>
      <c r="N595" s="172"/>
    </row>
    <row r="596" spans="2:14">
      <c r="B596" s="164"/>
      <c r="C596" s="165"/>
      <c r="D596" s="166"/>
      <c r="E596" s="374"/>
      <c r="F596" s="301" t="s">
        <v>674</v>
      </c>
      <c r="G596" s="176"/>
      <c r="H596" s="166"/>
      <c r="I596" s="166"/>
      <c r="J596" s="241"/>
      <c r="K596" s="166"/>
      <c r="L596" s="469"/>
      <c r="M596" s="166"/>
      <c r="N596" s="172"/>
    </row>
    <row r="597" spans="2:14">
      <c r="B597" s="164"/>
      <c r="C597" s="165"/>
      <c r="D597" s="166"/>
      <c r="E597" s="374" t="s">
        <v>292</v>
      </c>
      <c r="F597" s="175" t="s">
        <v>594</v>
      </c>
      <c r="G597" s="176"/>
      <c r="H597" s="166"/>
      <c r="I597" s="166"/>
      <c r="J597" s="241"/>
      <c r="K597" s="166"/>
      <c r="L597" s="469">
        <f>L432</f>
        <v>46810970</v>
      </c>
      <c r="M597" s="166"/>
      <c r="N597" s="172"/>
    </row>
    <row r="598" spans="2:14">
      <c r="B598" s="164"/>
      <c r="C598" s="165"/>
      <c r="D598" s="166"/>
      <c r="E598" s="374"/>
      <c r="F598" s="371" t="s">
        <v>675</v>
      </c>
      <c r="G598" s="176"/>
      <c r="H598" s="166"/>
      <c r="I598" s="166"/>
      <c r="J598" s="241"/>
      <c r="K598" s="166"/>
      <c r="L598" s="459"/>
      <c r="M598" s="166"/>
      <c r="N598" s="172"/>
    </row>
    <row r="599" spans="2:14">
      <c r="B599" s="164"/>
      <c r="C599" s="165"/>
      <c r="D599" s="166"/>
      <c r="E599" s="374"/>
      <c r="F599" s="371" t="s">
        <v>676</v>
      </c>
      <c r="G599" s="176"/>
      <c r="H599" s="166"/>
      <c r="I599" s="166"/>
      <c r="J599" s="241"/>
      <c r="K599" s="166"/>
      <c r="L599" s="459"/>
      <c r="M599" s="166"/>
      <c r="N599" s="172"/>
    </row>
    <row r="600" spans="2:14">
      <c r="B600" s="164"/>
      <c r="C600" s="165"/>
      <c r="D600" s="166"/>
      <c r="E600" s="374" t="s">
        <v>292</v>
      </c>
      <c r="F600" s="175" t="s">
        <v>595</v>
      </c>
      <c r="G600" s="176"/>
      <c r="H600" s="166"/>
      <c r="I600" s="166"/>
      <c r="J600" s="241"/>
      <c r="K600" s="166"/>
      <c r="L600" s="469">
        <f>L601+L602</f>
        <v>2392350</v>
      </c>
      <c r="M600" s="166"/>
      <c r="N600" s="172"/>
    </row>
    <row r="601" spans="2:14">
      <c r="B601" s="164"/>
      <c r="C601" s="165"/>
      <c r="D601" s="166"/>
      <c r="E601" s="374" t="s">
        <v>598</v>
      </c>
      <c r="F601" s="301" t="s">
        <v>596</v>
      </c>
      <c r="G601" s="176"/>
      <c r="H601" s="166"/>
      <c r="I601" s="166"/>
      <c r="J601" s="241"/>
      <c r="K601" s="166"/>
      <c r="L601" s="470">
        <f>L434</f>
        <v>2050000</v>
      </c>
      <c r="M601" s="166"/>
      <c r="N601" s="172"/>
    </row>
    <row r="602" spans="2:14">
      <c r="B602" s="164"/>
      <c r="C602" s="165"/>
      <c r="D602" s="166"/>
      <c r="E602" s="374" t="s">
        <v>598</v>
      </c>
      <c r="F602" s="301" t="s">
        <v>597</v>
      </c>
      <c r="G602" s="176"/>
      <c r="H602" s="166"/>
      <c r="I602" s="166"/>
      <c r="J602" s="241"/>
      <c r="K602" s="166"/>
      <c r="L602" s="470">
        <f>L435</f>
        <v>342350</v>
      </c>
      <c r="M602" s="166"/>
      <c r="N602" s="172"/>
    </row>
    <row r="603" spans="2:14">
      <c r="B603" s="164"/>
      <c r="C603" s="165"/>
      <c r="D603" s="166"/>
      <c r="E603" s="374" t="s">
        <v>292</v>
      </c>
      <c r="F603" s="175" t="s">
        <v>599</v>
      </c>
      <c r="G603" s="176"/>
      <c r="H603" s="166"/>
      <c r="I603" s="166"/>
      <c r="J603" s="241"/>
      <c r="K603" s="166"/>
      <c r="L603" s="469"/>
      <c r="M603" s="166"/>
      <c r="N603" s="172"/>
    </row>
    <row r="604" spans="2:14">
      <c r="B604" s="164"/>
      <c r="C604" s="165"/>
      <c r="D604" s="166"/>
      <c r="E604" s="374" t="s">
        <v>292</v>
      </c>
      <c r="F604" s="175" t="s">
        <v>600</v>
      </c>
      <c r="G604" s="176"/>
      <c r="H604" s="166"/>
      <c r="I604" s="166"/>
      <c r="J604" s="241"/>
      <c r="K604" s="166"/>
      <c r="L604" s="469">
        <f>L605+L606+L607+L608+L609</f>
        <v>8543557</v>
      </c>
      <c r="M604" s="166"/>
      <c r="N604" s="172"/>
    </row>
    <row r="605" spans="2:14">
      <c r="B605" s="164"/>
      <c r="C605" s="165"/>
      <c r="D605" s="166"/>
      <c r="E605" s="374" t="s">
        <v>598</v>
      </c>
      <c r="F605" s="302" t="s">
        <v>601</v>
      </c>
      <c r="G605" s="303"/>
      <c r="H605" s="304"/>
      <c r="I605" s="304"/>
      <c r="J605" s="304"/>
      <c r="K605" s="304"/>
      <c r="L605" s="471">
        <f t="shared" ref="L605:L612" si="2">L438</f>
        <v>120000</v>
      </c>
      <c r="M605" s="166"/>
      <c r="N605" s="172"/>
    </row>
    <row r="606" spans="2:14">
      <c r="B606" s="164"/>
      <c r="C606" s="165"/>
      <c r="D606" s="166"/>
      <c r="E606" s="374" t="s">
        <v>598</v>
      </c>
      <c r="F606" s="302" t="s">
        <v>602</v>
      </c>
      <c r="G606" s="303"/>
      <c r="H606" s="304"/>
      <c r="I606" s="304"/>
      <c r="J606" s="304"/>
      <c r="K606" s="304"/>
      <c r="L606" s="471">
        <f t="shared" si="2"/>
        <v>336276</v>
      </c>
      <c r="M606" s="166"/>
      <c r="N606" s="172"/>
    </row>
    <row r="607" spans="2:14">
      <c r="B607" s="164"/>
      <c r="C607" s="165"/>
      <c r="D607" s="166"/>
      <c r="E607" s="374" t="s">
        <v>598</v>
      </c>
      <c r="F607" s="302" t="s">
        <v>603</v>
      </c>
      <c r="G607" s="303"/>
      <c r="H607" s="304"/>
      <c r="I607" s="304"/>
      <c r="J607" s="304"/>
      <c r="K607" s="304"/>
      <c r="L607" s="471">
        <f t="shared" si="2"/>
        <v>186023</v>
      </c>
      <c r="M607" s="166"/>
      <c r="N607" s="172"/>
    </row>
    <row r="608" spans="2:14">
      <c r="B608" s="164"/>
      <c r="C608" s="165"/>
      <c r="D608" s="166"/>
      <c r="E608" s="374" t="s">
        <v>598</v>
      </c>
      <c r="F608" s="302" t="s">
        <v>604</v>
      </c>
      <c r="G608" s="303"/>
      <c r="H608" s="304"/>
      <c r="I608" s="304"/>
      <c r="J608" s="304"/>
      <c r="K608" s="304"/>
      <c r="L608" s="471">
        <f t="shared" si="2"/>
        <v>0</v>
      </c>
      <c r="M608" s="166"/>
      <c r="N608" s="172"/>
    </row>
    <row r="609" spans="2:14">
      <c r="B609" s="164"/>
      <c r="C609" s="165"/>
      <c r="D609" s="166"/>
      <c r="E609" s="374" t="s">
        <v>598</v>
      </c>
      <c r="F609" s="302" t="s">
        <v>605</v>
      </c>
      <c r="G609" s="303"/>
      <c r="H609" s="304"/>
      <c r="I609" s="304"/>
      <c r="J609" s="304"/>
      <c r="K609" s="304"/>
      <c r="L609" s="471">
        <f t="shared" si="2"/>
        <v>7901258</v>
      </c>
      <c r="M609" s="166"/>
      <c r="N609" s="172"/>
    </row>
    <row r="610" spans="2:14">
      <c r="B610" s="164"/>
      <c r="C610" s="165"/>
      <c r="D610" s="166"/>
      <c r="E610" s="374" t="s">
        <v>292</v>
      </c>
      <c r="F610" s="175" t="s">
        <v>606</v>
      </c>
      <c r="G610" s="176"/>
      <c r="H610" s="166"/>
      <c r="I610" s="166"/>
      <c r="J610" s="241"/>
      <c r="K610" s="166"/>
      <c r="L610" s="472">
        <f t="shared" si="2"/>
        <v>567705</v>
      </c>
      <c r="M610" s="166"/>
      <c r="N610" s="172"/>
    </row>
    <row r="611" spans="2:14">
      <c r="B611" s="164"/>
      <c r="C611" s="165"/>
      <c r="D611" s="166"/>
      <c r="E611" s="374" t="s">
        <v>292</v>
      </c>
      <c r="F611" s="175" t="s">
        <v>608</v>
      </c>
      <c r="G611" s="176"/>
      <c r="H611" s="166"/>
      <c r="I611" s="166"/>
      <c r="J611" s="241"/>
      <c r="K611" s="166"/>
      <c r="L611" s="472">
        <f t="shared" si="2"/>
        <v>26184</v>
      </c>
      <c r="M611" s="166"/>
      <c r="N611" s="172"/>
    </row>
    <row r="612" spans="2:14">
      <c r="B612" s="164"/>
      <c r="C612" s="165"/>
      <c r="D612" s="166"/>
      <c r="E612" s="374" t="s">
        <v>292</v>
      </c>
      <c r="F612" s="175" t="s">
        <v>607</v>
      </c>
      <c r="G612" s="176"/>
      <c r="H612" s="166"/>
      <c r="I612" s="166"/>
      <c r="J612" s="241"/>
      <c r="K612" s="166"/>
      <c r="L612" s="472">
        <f t="shared" si="2"/>
        <v>545632</v>
      </c>
      <c r="M612" s="166"/>
      <c r="N612" s="172"/>
    </row>
    <row r="613" spans="2:14">
      <c r="B613" s="164"/>
      <c r="C613" s="165"/>
      <c r="D613" s="166"/>
      <c r="E613" s="330"/>
      <c r="F613" s="166" t="s">
        <v>677</v>
      </c>
      <c r="G613" s="166"/>
      <c r="H613" s="166"/>
      <c r="I613" s="166"/>
      <c r="J613" s="166"/>
      <c r="K613" s="166"/>
      <c r="L613" s="314"/>
      <c r="M613" s="166"/>
      <c r="N613" s="172"/>
    </row>
    <row r="614" spans="2:14" ht="13.5" thickBot="1">
      <c r="B614" s="164"/>
      <c r="C614" s="165"/>
      <c r="D614" s="166"/>
      <c r="E614" s="331"/>
      <c r="F614" s="332"/>
      <c r="G614" s="332"/>
      <c r="H614" s="332"/>
      <c r="I614" s="332"/>
      <c r="J614" s="332"/>
      <c r="K614" s="332"/>
      <c r="L614" s="465"/>
      <c r="M614" s="166"/>
      <c r="N614" s="172"/>
    </row>
    <row r="615" spans="2:14">
      <c r="B615" s="164"/>
      <c r="C615" s="165"/>
      <c r="D615" s="166"/>
      <c r="E615" s="280"/>
      <c r="F615" s="166" t="s">
        <v>678</v>
      </c>
      <c r="G615" s="166"/>
      <c r="H615" s="166"/>
      <c r="I615" s="166"/>
      <c r="J615" s="166"/>
      <c r="K615" s="166"/>
      <c r="L615" s="148"/>
      <c r="M615" s="166"/>
      <c r="N615" s="172"/>
    </row>
    <row r="616" spans="2:14" ht="48" customHeight="1">
      <c r="B616" s="164"/>
      <c r="C616" s="165"/>
      <c r="D616" s="166"/>
      <c r="E616" s="272">
        <v>3</v>
      </c>
      <c r="F616" s="556" t="s">
        <v>679</v>
      </c>
      <c r="G616" s="557"/>
      <c r="H616" s="557"/>
      <c r="I616" s="557"/>
      <c r="J616" s="557"/>
      <c r="K616" s="558"/>
      <c r="L616" s="451">
        <f>L464</f>
        <v>5099995</v>
      </c>
      <c r="M616" s="166"/>
      <c r="N616" s="172"/>
    </row>
    <row r="617" spans="2:14">
      <c r="B617" s="164"/>
      <c r="C617" s="165"/>
      <c r="D617" s="166"/>
      <c r="E617" s="280"/>
      <c r="F617" s="166"/>
      <c r="G617" s="166"/>
      <c r="H617" s="166"/>
      <c r="I617" s="166"/>
      <c r="J617" s="166"/>
      <c r="K617" s="166"/>
      <c r="L617" s="148"/>
      <c r="M617" s="166"/>
      <c r="N617" s="172"/>
    </row>
    <row r="618" spans="2:14">
      <c r="B618" s="164"/>
      <c r="C618" s="165"/>
      <c r="D618" s="166"/>
      <c r="E618" s="170"/>
      <c r="F618" s="166"/>
      <c r="G618" s="166"/>
      <c r="H618" s="166"/>
      <c r="I618" s="166"/>
      <c r="J618" s="166"/>
      <c r="K618" s="166"/>
      <c r="L618" s="148"/>
      <c r="M618" s="166"/>
      <c r="N618" s="172"/>
    </row>
    <row r="619" spans="2:14" ht="15">
      <c r="B619" s="164"/>
      <c r="C619" s="555" t="s">
        <v>216</v>
      </c>
      <c r="D619" s="555"/>
      <c r="E619" s="555"/>
      <c r="F619" s="555"/>
      <c r="G619" s="555"/>
      <c r="H619" s="166"/>
      <c r="I619" s="204"/>
      <c r="J619" s="555" t="s">
        <v>13</v>
      </c>
      <c r="K619" s="555"/>
      <c r="L619" s="555"/>
      <c r="M619" s="555"/>
      <c r="N619" s="172"/>
    </row>
    <row r="620" spans="2:14" ht="15">
      <c r="B620" s="164"/>
      <c r="C620" s="545" t="s">
        <v>702</v>
      </c>
      <c r="D620" s="545"/>
      <c r="E620" s="545"/>
      <c r="F620" s="545"/>
      <c r="G620" s="545"/>
      <c r="H620" s="166"/>
      <c r="I620" s="204"/>
      <c r="J620" s="545" t="s">
        <v>703</v>
      </c>
      <c r="K620" s="545"/>
      <c r="L620" s="545"/>
      <c r="M620" s="545"/>
      <c r="N620" s="172"/>
    </row>
    <row r="621" spans="2:14">
      <c r="B621" s="281"/>
      <c r="C621" s="282"/>
      <c r="D621" s="283"/>
      <c r="E621" s="284"/>
      <c r="F621" s="283"/>
      <c r="G621" s="283"/>
      <c r="H621" s="283"/>
      <c r="I621" s="283"/>
      <c r="J621" s="283"/>
      <c r="K621" s="283"/>
      <c r="L621" s="473"/>
      <c r="M621" s="283"/>
      <c r="N621" s="285"/>
    </row>
    <row r="622" spans="2:14">
      <c r="B622" s="131"/>
      <c r="C622" s="162"/>
      <c r="D622" s="131"/>
      <c r="E622" s="131"/>
      <c r="F622" s="131"/>
      <c r="G622" s="131"/>
      <c r="H622" s="131"/>
      <c r="I622" s="131"/>
      <c r="J622" s="131"/>
      <c r="K622" s="131"/>
      <c r="L622" s="132"/>
      <c r="M622" s="132"/>
      <c r="N622" s="131"/>
    </row>
    <row r="623" spans="2:14">
      <c r="B623" s="147"/>
      <c r="C623" s="163"/>
      <c r="D623" s="147"/>
      <c r="E623" s="147"/>
      <c r="F623" s="147"/>
      <c r="G623" s="147"/>
      <c r="H623" s="147"/>
      <c r="I623" s="147"/>
      <c r="J623" s="147"/>
      <c r="K623" s="147"/>
      <c r="L623" s="148"/>
      <c r="M623" s="148"/>
      <c r="N623" s="147"/>
    </row>
  </sheetData>
  <mergeCells count="60">
    <mergeCell ref="F454:M454"/>
    <mergeCell ref="D510:E510"/>
    <mergeCell ref="C619:G619"/>
    <mergeCell ref="J619:M619"/>
    <mergeCell ref="F616:K616"/>
    <mergeCell ref="D538:H538"/>
    <mergeCell ref="I538:K538"/>
    <mergeCell ref="F530:L530"/>
    <mergeCell ref="D531:E531"/>
    <mergeCell ref="I531:K531"/>
    <mergeCell ref="D532:E532"/>
    <mergeCell ref="I532:K532"/>
    <mergeCell ref="D533:E533"/>
    <mergeCell ref="I533:K533"/>
    <mergeCell ref="D534:E534"/>
    <mergeCell ref="I534:K534"/>
    <mergeCell ref="C620:G620"/>
    <mergeCell ref="J620:M620"/>
    <mergeCell ref="F470:J470"/>
    <mergeCell ref="F478:J478"/>
    <mergeCell ref="F480:J480"/>
    <mergeCell ref="D537:E537"/>
    <mergeCell ref="I537:K537"/>
    <mergeCell ref="D535:E535"/>
    <mergeCell ref="I535:K535"/>
    <mergeCell ref="D536:E536"/>
    <mergeCell ref="I536:K536"/>
    <mergeCell ref="E494:M494"/>
    <mergeCell ref="E493:M493"/>
    <mergeCell ref="F95:J95"/>
    <mergeCell ref="F96:L96"/>
    <mergeCell ref="E242:E243"/>
    <mergeCell ref="F242:F243"/>
    <mergeCell ref="G242:I242"/>
    <mergeCell ref="J242:L242"/>
    <mergeCell ref="F94:J94"/>
    <mergeCell ref="F87:L87"/>
    <mergeCell ref="E90:E91"/>
    <mergeCell ref="F90:J91"/>
    <mergeCell ref="F92:J92"/>
    <mergeCell ref="F93:J93"/>
    <mergeCell ref="F84:G84"/>
    <mergeCell ref="I84:J84"/>
    <mergeCell ref="F85:G85"/>
    <mergeCell ref="I85:J85"/>
    <mergeCell ref="I86:J86"/>
    <mergeCell ref="B3:N3"/>
    <mergeCell ref="D68:E68"/>
    <mergeCell ref="E75:E76"/>
    <mergeCell ref="F75:G76"/>
    <mergeCell ref="H75:H76"/>
    <mergeCell ref="I75:J76"/>
    <mergeCell ref="F79:G79"/>
    <mergeCell ref="F80:G80"/>
    <mergeCell ref="F82:G82"/>
    <mergeCell ref="F83:G83"/>
    <mergeCell ref="I77:J77"/>
    <mergeCell ref="F78:G78"/>
    <mergeCell ref="I78:J78"/>
    <mergeCell ref="F77:G77"/>
  </mergeCells>
  <printOptions horizontalCentered="1" verticalCentered="1"/>
  <pageMargins left="0.25" right="0" top="0" bottom="0" header="0.3" footer="0.3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PASH</vt:lpstr>
      <vt:lpstr>Fluksi </vt:lpstr>
      <vt:lpstr>Ndihmese Fluksi</vt:lpstr>
      <vt:lpstr>Kapitali</vt:lpstr>
      <vt:lpstr>Shenimet Spjeguse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perdorues</cp:lastModifiedBy>
  <cp:lastPrinted>2017-03-31T18:38:32Z</cp:lastPrinted>
  <dcterms:created xsi:type="dcterms:W3CDTF">2002-02-16T18:16:52Z</dcterms:created>
  <dcterms:modified xsi:type="dcterms:W3CDTF">2017-07-27T09:28:23Z</dcterms:modified>
</cp:coreProperties>
</file>