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8475" windowHeight="5640"/>
  </bookViews>
  <sheets>
    <sheet name="KAPAK" sheetId="9" r:id="rId1"/>
    <sheet name="BK" sheetId="1" r:id="rId2"/>
    <sheet name="ardh-shpenz" sheetId="2" r:id="rId3"/>
    <sheet name="cash-flow" sheetId="3" r:id="rId4"/>
    <sheet name="kap veta" sheetId="4" r:id="rId5"/>
    <sheet name="AQT" sheetId="6" r:id="rId6"/>
    <sheet name="Aneks statistikor" sheetId="8" r:id="rId7"/>
    <sheet name="Aneks statistikor 2" sheetId="7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K12" i="7"/>
  <c r="I74" i="8"/>
  <c r="I22"/>
  <c r="I67"/>
  <c r="I63"/>
  <c r="I59"/>
  <c r="I55"/>
  <c r="I52"/>
  <c r="I51"/>
  <c r="I50"/>
  <c r="I46"/>
  <c r="I45"/>
  <c r="I41"/>
  <c r="I14"/>
  <c r="I11"/>
  <c r="J48"/>
  <c r="J69" s="1"/>
  <c r="F47" i="3"/>
  <c r="E22" i="2" l="1"/>
  <c r="E13"/>
  <c r="E15"/>
  <c r="E14"/>
  <c r="E12"/>
  <c r="E8"/>
  <c r="E67" i="1"/>
  <c r="E66"/>
  <c r="E65"/>
  <c r="E64"/>
  <c r="E15"/>
  <c r="E14"/>
  <c r="E35"/>
  <c r="E10"/>
  <c r="E38" i="6"/>
  <c r="E39"/>
  <c r="E36"/>
  <c r="D39"/>
  <c r="D38"/>
  <c r="E26"/>
  <c r="D13" l="1"/>
  <c r="K17" i="7" l="1"/>
  <c r="K13"/>
  <c r="I47" i="8"/>
  <c r="I68"/>
  <c r="I48"/>
  <c r="I12"/>
  <c r="I8"/>
  <c r="K53" i="7"/>
  <c r="K43"/>
  <c r="J72" i="8"/>
  <c r="I64"/>
  <c r="I60"/>
  <c r="I44"/>
  <c r="J38"/>
  <c r="I38"/>
  <c r="J12"/>
  <c r="J8"/>
  <c r="E40" i="6"/>
  <c r="G37"/>
  <c r="G35"/>
  <c r="F27"/>
  <c r="G24"/>
  <c r="F36"/>
  <c r="D27"/>
  <c r="G22"/>
  <c r="G21"/>
  <c r="F14"/>
  <c r="E14"/>
  <c r="I72" i="8" s="1"/>
  <c r="G11" i="6"/>
  <c r="D10"/>
  <c r="G9"/>
  <c r="G8"/>
  <c r="G26"/>
  <c r="E17" i="2"/>
  <c r="E24" s="1"/>
  <c r="H25" i="4"/>
  <c r="H26"/>
  <c r="H27"/>
  <c r="H23"/>
  <c r="D37" i="3"/>
  <c r="G17" i="2"/>
  <c r="G24" s="1"/>
  <c r="G28" s="1"/>
  <c r="G92" i="1"/>
  <c r="G82"/>
  <c r="G75"/>
  <c r="G39"/>
  <c r="G29"/>
  <c r="G18"/>
  <c r="G12"/>
  <c r="F15" i="4"/>
  <c r="H15" s="1"/>
  <c r="H13"/>
  <c r="D29" i="3"/>
  <c r="D19"/>
  <c r="E82" i="1"/>
  <c r="D12" i="3"/>
  <c r="D13"/>
  <c r="D17"/>
  <c r="D28"/>
  <c r="D34" s="1"/>
  <c r="E29" i="1"/>
  <c r="E18"/>
  <c r="E12"/>
  <c r="E75"/>
  <c r="B20" i="4"/>
  <c r="B29" s="1"/>
  <c r="D20"/>
  <c r="D29" s="1"/>
  <c r="E39" i="1"/>
  <c r="D20" i="3"/>
  <c r="D46"/>
  <c r="F20" i="4"/>
  <c r="D38" i="3"/>
  <c r="D42" s="1"/>
  <c r="G31" i="1"/>
  <c r="G94"/>
  <c r="K44" i="7" l="1"/>
  <c r="I69" i="8"/>
  <c r="H20" i="4"/>
  <c r="I20" s="1"/>
  <c r="G10" i="6"/>
  <c r="D36"/>
  <c r="D40" s="1"/>
  <c r="E31" i="1"/>
  <c r="E41" s="1"/>
  <c r="G41"/>
  <c r="G23" i="6"/>
  <c r="I24" i="8"/>
  <c r="J24"/>
  <c r="G12" i="6"/>
  <c r="G39"/>
  <c r="G13"/>
  <c r="G14" s="1"/>
  <c r="G38"/>
  <c r="E27"/>
  <c r="G25"/>
  <c r="G27" s="1"/>
  <c r="D10" i="3"/>
  <c r="D21" s="1"/>
  <c r="D25" s="1"/>
  <c r="D44" s="1"/>
  <c r="D47" s="1"/>
  <c r="E28" i="2"/>
  <c r="G36" i="6"/>
  <c r="G40" s="1"/>
  <c r="F40"/>
  <c r="D14"/>
  <c r="E92" i="1" l="1"/>
  <c r="E94" s="1"/>
  <c r="F24" i="4"/>
  <c r="H24" l="1"/>
  <c r="H29" s="1"/>
  <c r="I29" s="1"/>
  <c r="F29"/>
</calcChain>
</file>

<file path=xl/sharedStrings.xml><?xml version="1.0" encoding="utf-8"?>
<sst xmlns="http://schemas.openxmlformats.org/spreadsheetml/2006/main" count="566" uniqueCount="363">
  <si>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</si>
  <si>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</si>
  <si>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</si>
  <si>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</si>
  <si>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</si>
  <si>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</si>
  <si>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</si>
  <si>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</si>
  <si>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</si>
  <si>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</si>
  <si>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</si>
  <si>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</si>
  <si>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</si>
  <si>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</si>
  <si>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</si>
  <si>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</si>
  <si>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</si>
  <si>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</si>
  <si>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</si>
  <si>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</si>
  <si>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</si>
  <si>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</si>
  <si>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</si>
  <si>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</si>
  <si>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</si>
  <si>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</si>
  <si>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</si>
  <si>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</si>
  <si>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</si>
  <si>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</si>
  <si>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</si>
  <si>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</si>
  <si>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Rritielrenie ne tepricen e detyrimeve, per t'u paguar nga aktiviteti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</si>
  <si>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</si>
  <si>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</si>
  <si>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</si>
  <si>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</si>
  <si>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</si>
  <si>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</si>
  <si>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</si>
  <si>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</si>
  <si>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</si>
  <si>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</si>
  <si>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</si>
  <si>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</si>
  <si>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</si>
  <si>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</si>
  <si>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</si>
  <si>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</si>
  <si>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</si>
  <si>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</si>
  <si>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</si>
  <si>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</si>
  <si>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</si>
  <si>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</si>
  <si>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</si>
  <si>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</si>
  <si>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</si>
  <si>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</si>
  <si>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</si>
  <si>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</si>
  <si>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</si>
  <si>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</si>
  <si>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</si>
  <si>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</si>
  <si>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</si>
  <si>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</si>
  <si>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</si>
  <si>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</si>
  <si>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</si>
  <si>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</si>
  <si>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</si>
  <si>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</si>
  <si>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</si>
  <si>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</si>
  <si>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</si>
  <si>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</si>
  <si>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</si>
  <si>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</si>
  <si>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</si>
  <si>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</si>
  <si>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</si>
  <si>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</si>
  <si>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</si>
  <si>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</si>
  <si>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</si>
  <si>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</si>
  <si>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</si>
  <si>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</si>
  <si>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Efekti i ndryshimeve ne politikat kontabel</t>
  </si>
  <si>
    <t>Pozicioni i rregulluar</t>
  </si>
  <si>
    <t>Fitimi neto per periudhen kontabel</t>
  </si>
  <si>
    <t>Rritje e rezerves se kapitalit</t>
  </si>
  <si>
    <t>Kapitali aksionar</t>
  </si>
  <si>
    <t>Rezerva ligjore statutore</t>
  </si>
  <si>
    <t>Fitimi i pashperndare</t>
  </si>
  <si>
    <t>Prime te lidhura me Kapitalin</t>
  </si>
  <si>
    <t>(shumat ne Leke)</t>
  </si>
  <si>
    <t>Pakesime</t>
  </si>
  <si>
    <t>Pasivet Afatshkurter</t>
  </si>
  <si>
    <t>Produkte te gatshme</t>
  </si>
  <si>
    <t>5a</t>
  </si>
  <si>
    <t>5b</t>
  </si>
  <si>
    <t>5c</t>
  </si>
  <si>
    <t>7a</t>
  </si>
  <si>
    <t>7b</t>
  </si>
  <si>
    <t>7c</t>
  </si>
  <si>
    <t>Shenime</t>
  </si>
  <si>
    <t>Blerja e aktiveve afatgiata jomateriale</t>
  </si>
  <si>
    <t>Ndertime</t>
  </si>
  <si>
    <t>Administratori</t>
  </si>
  <si>
    <t>Financieri</t>
  </si>
  <si>
    <t xml:space="preserve">          Fluksi i parave nga veprimtarite e shfrytezimit</t>
  </si>
  <si>
    <r>
      <t>Lendet e para</t>
    </r>
    <r>
      <rPr>
        <i/>
        <sz val="14"/>
        <rFont val="Times New Roman"/>
        <family val="1"/>
      </rPr>
      <t xml:space="preserve"> </t>
    </r>
  </si>
  <si>
    <t>Viti 2009</t>
  </si>
  <si>
    <t xml:space="preserve">          Fluksi i parave nga veprimtarite e shrytezimit</t>
  </si>
  <si>
    <t>Emetimi I aksioneve te kapitalit</t>
  </si>
  <si>
    <t>Viti 2010</t>
  </si>
  <si>
    <t xml:space="preserve"> Shoqeria "J&amp;P PRO" sh.p.k </t>
  </si>
  <si>
    <t>NIPT K72404002A</t>
  </si>
  <si>
    <t xml:space="preserve">PASIVET DHE KAPITALl </t>
  </si>
  <si>
    <t>Gjergji Toshi</t>
  </si>
  <si>
    <t>Paraja neto e perdorur ne aktivitetet financiare</t>
  </si>
  <si>
    <t xml:space="preserve"> Shoqeria "J&amp;P PRO" sh p k </t>
  </si>
  <si>
    <t>VITI 2010</t>
  </si>
  <si>
    <t>Gjegji Toshi</t>
  </si>
  <si>
    <t>Shoqeria_J&amp;P PRO sh.p.k</t>
  </si>
  <si>
    <t>NIPTI_K72404002A</t>
  </si>
  <si>
    <t>Nr</t>
  </si>
  <si>
    <t>Emertimi</t>
  </si>
  <si>
    <t>Sasia</t>
  </si>
  <si>
    <t>Gjendje</t>
  </si>
  <si>
    <t>Shtesa</t>
  </si>
  <si>
    <t>Toka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</si>
  <si>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</si>
  <si>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</si>
  <si>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</si>
  <si>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</si>
  <si>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</si>
  <si>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</si>
  <si>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Te tjera detyrime</t>
  </si>
  <si>
    <t>Llog.705,7082,7084</t>
  </si>
  <si>
    <t>Llog.6021-4,6035,605,611,6111</t>
  </si>
  <si>
    <t>Llog.641,644</t>
  </si>
  <si>
    <t>Llog.608,613,615,618-1,621,623-8,634,638,6541,658</t>
  </si>
  <si>
    <t>Llog.6811</t>
  </si>
  <si>
    <t>Llog.351</t>
  </si>
  <si>
    <t>Llog.5121,51241,5311</t>
  </si>
  <si>
    <t>Llog.2134-2818</t>
  </si>
  <si>
    <t>Llog.401-tep.kreditore</t>
  </si>
  <si>
    <t>Llog.421</t>
  </si>
  <si>
    <t>Llog.431,442,4453</t>
  </si>
  <si>
    <t>Llog.467,411-tep.kreditore</t>
  </si>
  <si>
    <t>Llog.411-Tep.debitore</t>
  </si>
  <si>
    <t>Llog.101</t>
  </si>
  <si>
    <t>Llog.1071</t>
  </si>
  <si>
    <t>Llog.1078</t>
  </si>
  <si>
    <t>Llog.121Z</t>
  </si>
  <si>
    <t>Llog.109</t>
  </si>
  <si>
    <t>Llog.4091,444,401-tep debitore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</si>
  <si>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</si>
  <si>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</si>
  <si>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</si>
  <si>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</si>
  <si>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</si>
  <si>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</si>
  <si>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</si>
  <si>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</si>
  <si>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</si>
  <si>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</si>
  <si>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</si>
  <si>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</si>
  <si>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</si>
  <si>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</si>
  <si>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</si>
  <si>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</si>
  <si>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</si>
  <si>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</si>
  <si>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</si>
  <si>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</si>
  <si>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</si>
  <si>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</si>
  <si>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</si>
  <si>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</si>
  <si>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</si>
  <si>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</si>
  <si>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</si>
  <si>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</si>
  <si>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</si>
  <si>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</si>
  <si>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</si>
  <si>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</si>
  <si>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</si>
  <si>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</si>
  <si>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</si>
  <si>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</si>
  <si>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</si>
  <si>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</si>
  <si>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</si>
  <si>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</si>
  <si>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</si>
  <si>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</si>
  <si>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</si>
  <si>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</si>
  <si>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</si>
  <si>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</si>
  <si>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</si>
  <si>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</si>
  <si>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</si>
  <si>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</si>
  <si>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</si>
  <si>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</si>
  <si>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</si>
  <si>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</si>
  <si>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</si>
  <si>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</si>
  <si>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</si>
  <si>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</si>
  <si>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</si>
  <si>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</si>
  <si>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</si>
  <si>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</si>
  <si>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</si>
  <si>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</si>
  <si>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</si>
  <si>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</si>
  <si>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</si>
  <si>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</si>
  <si>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</si>
  <si>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</si>
  <si>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</si>
  <si>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</si>
  <si>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</si>
  <si>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</si>
  <si>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</si>
  <si>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</si>
  <si>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</si>
  <si>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</si>
  <si>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</si>
  <si>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</si>
  <si>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</si>
  <si>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</si>
  <si>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</si>
  <si>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</si>
  <si>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</si>
  <si>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</si>
  <si>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</si>
  <si>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</si>
  <si>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</si>
  <si>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</si>
  <si>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</si>
  <si>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</si>
  <si>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</si>
  <si>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</si>
  <si>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</si>
  <si>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</si>
  <si>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</si>
  <si>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</si>
  <si>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</si>
  <si>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</si>
  <si>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</si>
  <si>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</si>
  <si>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</si>
  <si>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</si>
  <si>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</si>
  <si>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</si>
  <si>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</si>
  <si>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</si>
  <si>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</si>
  <si>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</si>
  <si>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</si>
  <si>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I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</si>
  <si>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</si>
  <si>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</si>
  <si>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</si>
  <si>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</si>
  <si>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</si>
  <si>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</si>
  <si>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</si>
  <si>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</si>
  <si>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</si>
  <si>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</si>
  <si>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</si>
  <si>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</si>
  <si>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</si>
  <si>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</si>
  <si>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</si>
  <si>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</si>
  <si>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</si>
  <si>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</si>
  <si>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</si>
  <si>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</si>
  <si>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</si>
  <si>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</si>
  <si>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</si>
  <si>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</si>
  <si>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</si>
  <si>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</si>
  <si>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</si>
  <si>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</si>
  <si>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</si>
  <si>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</si>
  <si>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</si>
  <si>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</si>
  <si>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</si>
  <si>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</si>
  <si>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</si>
  <si>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</si>
  <si>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</si>
  <si>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</si>
  <si>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</si>
  <si>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</si>
  <si>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</si>
  <si>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</si>
  <si>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</si>
  <si>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</si>
  <si>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</si>
  <si>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</si>
  <si>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</si>
  <si>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</si>
  <si>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</si>
  <si>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</si>
  <si>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Llog.7088,758</t>
  </si>
  <si>
    <t>Llog.767-9,667-9,7088</t>
  </si>
  <si>
    <t>SHOQERIA __J&amp;P PRO sh.p.k</t>
  </si>
  <si>
    <t>NIPT __K72404002A</t>
  </si>
  <si>
    <t xml:space="preserve">PASQYRAT  FINANCIARE </t>
  </si>
  <si>
    <t xml:space="preserve">Te dhenat   indetifikuese </t>
  </si>
  <si>
    <t xml:space="preserve">Te dhenat    te tjera </t>
  </si>
  <si>
    <t xml:space="preserve">Individuale </t>
  </si>
  <si>
    <t xml:space="preserve"> - </t>
  </si>
  <si>
    <t xml:space="preserve">Emri   </t>
  </si>
  <si>
    <t xml:space="preserve">Pasqyra financiare </t>
  </si>
  <si>
    <t xml:space="preserve">Te konsuliduara </t>
  </si>
  <si>
    <t xml:space="preserve">NIPTI </t>
  </si>
  <si>
    <t xml:space="preserve">Monedha  </t>
  </si>
  <si>
    <t>Leke</t>
  </si>
  <si>
    <t xml:space="preserve">Rrumbullakimi </t>
  </si>
  <si>
    <t xml:space="preserve">Periudha Kontabel </t>
  </si>
  <si>
    <t xml:space="preserve">Data e krijimit </t>
  </si>
  <si>
    <t xml:space="preserve">Deri </t>
  </si>
  <si>
    <t xml:space="preserve">Nr Regj Tregtar   </t>
  </si>
  <si>
    <t xml:space="preserve">Data e plotesimit te PF </t>
  </si>
  <si>
    <t xml:space="preserve">Fusha e veprimtarise  </t>
  </si>
  <si>
    <t>Media</t>
  </si>
  <si>
    <t>"J&amp;P PRO" sh.p.k</t>
  </si>
  <si>
    <t>K72404002A</t>
  </si>
  <si>
    <t>Adresa</t>
  </si>
  <si>
    <t>Rr. "Mustafa Matohiti", Tirane</t>
  </si>
  <si>
    <t>Nga          01/01/2011</t>
  </si>
  <si>
    <t>Amortizimi A.A.Materiale   2011</t>
  </si>
  <si>
    <t>Vlera Kontabel Neto e A.A.Materiale  2011</t>
  </si>
  <si>
    <t>Aktivet Afatgjata Materiale  me vlere fillestare   2011</t>
  </si>
  <si>
    <t>Bilanci   Kontabel  me  31 Dhjetor 2011</t>
  </si>
  <si>
    <t>Viti 2011</t>
  </si>
  <si>
    <t>Pozicioni me 01Janar 2010</t>
  </si>
  <si>
    <t>Pozicioni me 31 dhjetor 2010</t>
  </si>
  <si>
    <t>Pozicioni me 31 Dhjetor 2011</t>
  </si>
  <si>
    <t>Periudha kontabel     01 Janar-31 Dhjetor 2011</t>
  </si>
  <si>
    <t>Pasqyra e levizjes se kapitaleve te veta  me 31 Dhjetor 2010 dhe 2011</t>
  </si>
  <si>
    <t>Fitim ( Humbja) e vitit financiar</t>
  </si>
  <si>
    <t>VITI 2011</t>
  </si>
  <si>
    <t>Te punesuar mesatarisht per vitin 2011: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</si>
</sst>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_L_e_k_-;\-* #,##0.00_L_e_k_-;_-* &quot;-&quot;??_L_e_k_-;_-@_-"/>
    <numFmt numFmtId="167" formatCode="_-* #,##0_L_e_k_-;\-* #,##0_L_e_k_-;_-* &quot;-&quot;??_L_e_k_-;_-@_-"/>
  </numFmts>
  <fonts count="40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13"/>
      <name val="Garamond"/>
      <family val="1"/>
    </font>
    <font>
      <i/>
      <sz val="13"/>
      <name val="Garamond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name val="Garamond"/>
      <family val="1"/>
    </font>
    <font>
      <b/>
      <sz val="11"/>
      <color indexed="8"/>
      <name val="Times New Roman"/>
      <family val="1"/>
    </font>
    <font>
      <i/>
      <sz val="12"/>
      <name val="Garamond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Garamond"/>
      <family val="1"/>
    </font>
    <font>
      <sz val="14"/>
      <color indexed="8"/>
      <name val="Times New Roman"/>
      <family val="1"/>
    </font>
    <font>
      <i/>
      <sz val="14"/>
      <name val="Times New Roman"/>
      <family val="1"/>
    </font>
    <font>
      <sz val="14"/>
      <color indexed="8"/>
      <name val="Arial"/>
      <family val="2"/>
    </font>
    <font>
      <b/>
      <sz val="14"/>
      <color indexed="8"/>
      <name val="Times New Roman"/>
      <family val="1"/>
    </font>
    <font>
      <sz val="12"/>
      <color indexed="10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24"/>
      <color indexed="8"/>
      <name val="Arial Rounded MT Bold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0" borderId="0"/>
    <xf numFmtId="0" fontId="33" fillId="0" borderId="0"/>
  </cellStyleXfs>
  <cellXfs count="304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6" fillId="0" borderId="0" xfId="0" applyFont="1"/>
    <xf numFmtId="0" fontId="7" fillId="0" borderId="0" xfId="0" applyFont="1" applyBorder="1"/>
    <xf numFmtId="0" fontId="8" fillId="0" borderId="0" xfId="0" applyFont="1"/>
    <xf numFmtId="43" fontId="2" fillId="0" borderId="0" xfId="0" applyNumberFormat="1" applyFont="1" applyBorder="1"/>
    <xf numFmtId="3" fontId="2" fillId="0" borderId="0" xfId="0" applyNumberFormat="1" applyFont="1"/>
    <xf numFmtId="3" fontId="2" fillId="0" borderId="0" xfId="1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left" wrapText="1"/>
    </xf>
    <xf numFmtId="3" fontId="4" fillId="0" borderId="0" xfId="0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wrapText="1"/>
    </xf>
    <xf numFmtId="3" fontId="2" fillId="0" borderId="0" xfId="1" applyNumberFormat="1" applyFont="1" applyBorder="1" applyAlignment="1">
      <alignment horizontal="center" wrapText="1"/>
    </xf>
    <xf numFmtId="3" fontId="2" fillId="0" borderId="0" xfId="1" applyNumberFormat="1" applyFont="1" applyBorder="1" applyAlignment="1">
      <alignment horizontal="left" wrapText="1"/>
    </xf>
    <xf numFmtId="3" fontId="2" fillId="0" borderId="2" xfId="1" applyNumberFormat="1" applyFont="1" applyBorder="1" applyAlignment="1">
      <alignment horizontal="center" wrapText="1"/>
    </xf>
    <xf numFmtId="3" fontId="2" fillId="0" borderId="2" xfId="1" applyNumberFormat="1" applyFont="1" applyBorder="1" applyAlignment="1">
      <alignment horizontal="right" wrapText="1" indent="1"/>
    </xf>
    <xf numFmtId="3" fontId="2" fillId="0" borderId="0" xfId="1" applyNumberFormat="1" applyFont="1" applyBorder="1" applyAlignment="1">
      <alignment horizontal="right" wrapText="1" indent="3"/>
    </xf>
    <xf numFmtId="3" fontId="5" fillId="0" borderId="0" xfId="1" applyNumberFormat="1" applyFont="1"/>
    <xf numFmtId="3" fontId="9" fillId="0" borderId="0" xfId="0" applyNumberFormat="1" applyFont="1"/>
    <xf numFmtId="3" fontId="10" fillId="0" borderId="0" xfId="0" applyNumberFormat="1" applyFont="1"/>
    <xf numFmtId="3" fontId="8" fillId="0" borderId="0" xfId="0" applyNumberFormat="1" applyFont="1" applyBorder="1"/>
    <xf numFmtId="3" fontId="11" fillId="0" borderId="0" xfId="0" applyNumberFormat="1" applyFont="1"/>
    <xf numFmtId="3" fontId="11" fillId="0" borderId="0" xfId="0" applyNumberFormat="1" applyFont="1" applyBorder="1"/>
    <xf numFmtId="3" fontId="9" fillId="0" borderId="0" xfId="0" applyNumberFormat="1" applyFont="1" applyBorder="1"/>
    <xf numFmtId="3" fontId="9" fillId="0" borderId="2" xfId="0" applyNumberFormat="1" applyFont="1" applyBorder="1"/>
    <xf numFmtId="0" fontId="9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Border="1"/>
    <xf numFmtId="0" fontId="9" fillId="0" borderId="0" xfId="0" applyFont="1" applyBorder="1"/>
    <xf numFmtId="0" fontId="13" fillId="0" borderId="0" xfId="0" applyFont="1"/>
    <xf numFmtId="0" fontId="9" fillId="0" borderId="0" xfId="0" applyFont="1" applyBorder="1" applyAlignment="1">
      <alignment horizontal="left" wrapText="1"/>
    </xf>
    <xf numFmtId="3" fontId="9" fillId="0" borderId="0" xfId="0" applyNumberFormat="1" applyFont="1" applyBorder="1" applyAlignment="1">
      <alignment horizontal="left" wrapText="1"/>
    </xf>
    <xf numFmtId="3" fontId="11" fillId="0" borderId="3" xfId="0" applyNumberFormat="1" applyFont="1" applyFill="1" applyBorder="1" applyAlignment="1">
      <alignment horizontal="center" wrapText="1"/>
    </xf>
    <xf numFmtId="0" fontId="11" fillId="0" borderId="0" xfId="0" applyFont="1" applyBorder="1"/>
    <xf numFmtId="3" fontId="9" fillId="0" borderId="0" xfId="0" applyNumberFormat="1" applyFont="1" applyBorder="1" applyAlignment="1">
      <alignment horizontal="right" wrapText="1"/>
    </xf>
    <xf numFmtId="3" fontId="9" fillId="0" borderId="0" xfId="1" applyNumberFormat="1" applyFont="1" applyBorder="1"/>
    <xf numFmtId="0" fontId="9" fillId="0" borderId="0" xfId="0" applyFont="1" applyAlignment="1">
      <alignment horizontal="left" vertical="justify"/>
    </xf>
    <xf numFmtId="3" fontId="9" fillId="0" borderId="1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left"/>
    </xf>
    <xf numFmtId="3" fontId="9" fillId="0" borderId="1" xfId="0" applyNumberFormat="1" applyFont="1" applyBorder="1"/>
    <xf numFmtId="0" fontId="9" fillId="0" borderId="0" xfId="0" applyFont="1" applyBorder="1" applyAlignment="1">
      <alignment horizontal="center"/>
    </xf>
    <xf numFmtId="3" fontId="9" fillId="0" borderId="4" xfId="0" applyNumberFormat="1" applyFont="1" applyBorder="1" applyAlignment="1">
      <alignment horizontal="right" wrapText="1"/>
    </xf>
    <xf numFmtId="3" fontId="14" fillId="0" borderId="0" xfId="1" applyNumberFormat="1" applyFont="1" applyAlignment="1">
      <alignment horizontal="right" vertical="center"/>
    </xf>
    <xf numFmtId="3" fontId="11" fillId="0" borderId="0" xfId="0" applyNumberFormat="1" applyFont="1" applyBorder="1" applyAlignment="1">
      <alignment horizontal="right"/>
    </xf>
    <xf numFmtId="3" fontId="9" fillId="0" borderId="4" xfId="1" applyNumberFormat="1" applyFont="1" applyBorder="1"/>
    <xf numFmtId="3" fontId="9" fillId="0" borderId="2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8" fillId="0" borderId="0" xfId="0" applyFont="1" applyBorder="1"/>
    <xf numFmtId="3" fontId="8" fillId="0" borderId="3" xfId="0" applyNumberFormat="1" applyFont="1" applyBorder="1" applyAlignment="1">
      <alignment horizontal="center"/>
    </xf>
    <xf numFmtId="164" fontId="10" fillId="0" borderId="0" xfId="0" applyNumberFormat="1" applyFont="1"/>
    <xf numFmtId="3" fontId="8" fillId="0" borderId="0" xfId="0" applyNumberFormat="1" applyFont="1"/>
    <xf numFmtId="3" fontId="16" fillId="0" borderId="0" xfId="1" applyNumberFormat="1" applyFont="1" applyAlignment="1">
      <alignment horizontal="right" vertical="center"/>
    </xf>
    <xf numFmtId="0" fontId="17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3" fontId="18" fillId="0" borderId="0" xfId="0" applyNumberFormat="1" applyFont="1"/>
    <xf numFmtId="0" fontId="18" fillId="0" borderId="0" xfId="0" applyFont="1"/>
    <xf numFmtId="0" fontId="19" fillId="0" borderId="0" xfId="0" applyFont="1"/>
    <xf numFmtId="0" fontId="17" fillId="0" borderId="0" xfId="0" applyFont="1" applyBorder="1"/>
    <xf numFmtId="3" fontId="17" fillId="0" borderId="3" xfId="0" applyNumberFormat="1" applyFont="1" applyBorder="1" applyAlignment="1">
      <alignment horizontal="center"/>
    </xf>
    <xf numFmtId="3" fontId="18" fillId="0" borderId="0" xfId="1" applyNumberFormat="1" applyFont="1"/>
    <xf numFmtId="3" fontId="20" fillId="0" borderId="0" xfId="1" applyNumberFormat="1" applyFont="1" applyAlignment="1">
      <alignment horizontal="right" vertical="center"/>
    </xf>
    <xf numFmtId="3" fontId="18" fillId="0" borderId="4" xfId="1" applyNumberFormat="1" applyFont="1" applyBorder="1"/>
    <xf numFmtId="3" fontId="20" fillId="0" borderId="0" xfId="0" applyNumberFormat="1" applyFont="1" applyAlignment="1">
      <alignment horizontal="right" vertical="center"/>
    </xf>
    <xf numFmtId="164" fontId="18" fillId="0" borderId="0" xfId="0" applyNumberFormat="1" applyFont="1"/>
    <xf numFmtId="0" fontId="17" fillId="0" borderId="0" xfId="0" applyFont="1" applyBorder="1" applyAlignment="1">
      <alignment horizontal="center"/>
    </xf>
    <xf numFmtId="3" fontId="18" fillId="0" borderId="2" xfId="1" applyNumberFormat="1" applyFont="1" applyBorder="1"/>
    <xf numFmtId="43" fontId="18" fillId="0" borderId="0" xfId="0" applyNumberFormat="1" applyFont="1"/>
    <xf numFmtId="3" fontId="17" fillId="0" borderId="0" xfId="1" applyNumberFormat="1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3" fontId="17" fillId="0" borderId="0" xfId="0" applyNumberFormat="1" applyFont="1"/>
    <xf numFmtId="3" fontId="23" fillId="0" borderId="0" xfId="1" applyNumberFormat="1" applyFont="1" applyAlignment="1">
      <alignment horizontal="right" vertical="center"/>
    </xf>
    <xf numFmtId="3" fontId="17" fillId="0" borderId="0" xfId="0" applyNumberFormat="1" applyFont="1" applyBorder="1"/>
    <xf numFmtId="43" fontId="17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justify"/>
    </xf>
    <xf numFmtId="164" fontId="10" fillId="0" borderId="0" xfId="0" applyNumberFormat="1" applyFont="1" applyBorder="1"/>
    <xf numFmtId="0" fontId="10" fillId="0" borderId="0" xfId="0" applyFont="1" applyBorder="1" applyAlignment="1">
      <alignment horizontal="left" wrapText="1"/>
    </xf>
    <xf numFmtId="39" fontId="10" fillId="0" borderId="0" xfId="0" applyNumberFormat="1" applyFont="1" applyBorder="1"/>
    <xf numFmtId="0" fontId="8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3" fontId="18" fillId="0" borderId="0" xfId="1" applyNumberFormat="1" applyFont="1" applyFill="1"/>
    <xf numFmtId="3" fontId="2" fillId="0" borderId="0" xfId="1" applyNumberFormat="1" applyFont="1" applyBorder="1" applyAlignment="1">
      <alignment horizontal="right" wrapText="1"/>
    </xf>
    <xf numFmtId="3" fontId="2" fillId="0" borderId="1" xfId="1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0" borderId="2" xfId="1" applyNumberFormat="1" applyFont="1" applyBorder="1" applyAlignment="1">
      <alignment horizontal="right" wrapText="1"/>
    </xf>
    <xf numFmtId="3" fontId="2" fillId="0" borderId="0" xfId="1" applyNumberFormat="1" applyFont="1" applyFill="1" applyBorder="1" applyAlignment="1">
      <alignment horizontal="right" wrapText="1"/>
    </xf>
    <xf numFmtId="0" fontId="24" fillId="0" borderId="0" xfId="0" applyFont="1"/>
    <xf numFmtId="0" fontId="15" fillId="0" borderId="0" xfId="0" applyFont="1"/>
    <xf numFmtId="165" fontId="10" fillId="0" borderId="0" xfId="1" applyNumberFormat="1" applyFont="1"/>
    <xf numFmtId="165" fontId="10" fillId="0" borderId="2" xfId="1" applyNumberFormat="1" applyFont="1" applyBorder="1"/>
    <xf numFmtId="165" fontId="10" fillId="0" borderId="0" xfId="1" applyNumberFormat="1" applyFont="1" applyBorder="1"/>
    <xf numFmtId="0" fontId="25" fillId="0" borderId="0" xfId="0" applyFont="1" applyAlignment="1">
      <alignment horizontal="left" vertical="center"/>
    </xf>
    <xf numFmtId="0" fontId="26" fillId="0" borderId="0" xfId="0" applyFont="1"/>
    <xf numFmtId="0" fontId="1" fillId="0" borderId="5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center"/>
    </xf>
    <xf numFmtId="0" fontId="3" fillId="0" borderId="7" xfId="0" applyFont="1" applyBorder="1"/>
    <xf numFmtId="167" fontId="0" fillId="0" borderId="0" xfId="1" applyNumberFormat="1" applyFont="1"/>
    <xf numFmtId="167" fontId="1" fillId="0" borderId="7" xfId="1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167" fontId="1" fillId="0" borderId="7" xfId="1" applyNumberFormat="1" applyFont="1" applyBorder="1"/>
    <xf numFmtId="0" fontId="1" fillId="0" borderId="8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  <xf numFmtId="3" fontId="29" fillId="0" borderId="9" xfId="2" applyNumberFormat="1" applyFont="1" applyBorder="1" applyAlignment="1">
      <alignment vertical="center"/>
    </xf>
    <xf numFmtId="3" fontId="29" fillId="0" borderId="10" xfId="2" applyNumberFormat="1" applyFont="1" applyBorder="1" applyAlignment="1">
      <alignment vertical="center"/>
    </xf>
    <xf numFmtId="3" fontId="0" fillId="0" borderId="0" xfId="0" applyNumberFormat="1"/>
    <xf numFmtId="167" fontId="0" fillId="0" borderId="7" xfId="1" applyNumberFormat="1" applyFont="1" applyBorder="1"/>
    <xf numFmtId="1" fontId="0" fillId="0" borderId="0" xfId="0" applyNumberFormat="1"/>
    <xf numFmtId="0" fontId="3" fillId="0" borderId="0" xfId="0" applyFont="1"/>
    <xf numFmtId="0" fontId="30" fillId="0" borderId="0" xfId="0" applyFont="1" applyBorder="1"/>
    <xf numFmtId="3" fontId="1" fillId="0" borderId="0" xfId="2" applyNumberFormat="1" applyFill="1" applyBorder="1"/>
    <xf numFmtId="165" fontId="10" fillId="0" borderId="0" xfId="0" applyNumberFormat="1" applyFont="1"/>
    <xf numFmtId="167" fontId="0" fillId="0" borderId="0" xfId="0" applyNumberFormat="1"/>
    <xf numFmtId="3" fontId="18" fillId="0" borderId="0" xfId="1" applyNumberFormat="1" applyFont="1" applyAlignment="1">
      <alignment horizontal="right" vertical="center"/>
    </xf>
    <xf numFmtId="165" fontId="10" fillId="2" borderId="0" xfId="1" applyNumberFormat="1" applyFont="1" applyFill="1"/>
    <xf numFmtId="0" fontId="1" fillId="0" borderId="0" xfId="0" applyFont="1"/>
    <xf numFmtId="0" fontId="29" fillId="0" borderId="0" xfId="0" applyFont="1"/>
    <xf numFmtId="0" fontId="30" fillId="0" borderId="0" xfId="0" applyFont="1"/>
    <xf numFmtId="0" fontId="1" fillId="0" borderId="0" xfId="0" applyFont="1" applyBorder="1"/>
    <xf numFmtId="0" fontId="26" fillId="0" borderId="0" xfId="0" applyFont="1" applyBorder="1"/>
    <xf numFmtId="0" fontId="26" fillId="0" borderId="0" xfId="0" applyFont="1" applyBorder="1" applyAlignment="1">
      <alignment horizontal="right"/>
    </xf>
    <xf numFmtId="2" fontId="8" fillId="0" borderId="0" xfId="3" applyNumberFormat="1" applyFont="1" applyBorder="1" applyAlignment="1">
      <alignment wrapText="1"/>
    </xf>
    <xf numFmtId="0" fontId="30" fillId="0" borderId="5" xfId="3" applyFont="1" applyBorder="1" applyAlignment="1">
      <alignment horizontal="center"/>
    </xf>
    <xf numFmtId="2" fontId="34" fillId="0" borderId="13" xfId="3" applyNumberFormat="1" applyFont="1" applyBorder="1" applyAlignment="1">
      <alignment horizontal="center" wrapText="1"/>
    </xf>
    <xf numFmtId="0" fontId="35" fillId="0" borderId="14" xfId="3" applyFont="1" applyBorder="1" applyAlignment="1">
      <alignment horizontal="center" vertical="center" wrapText="1"/>
    </xf>
    <xf numFmtId="0" fontId="30" fillId="0" borderId="15" xfId="3" applyFont="1" applyBorder="1" applyAlignment="1">
      <alignment horizontal="center"/>
    </xf>
    <xf numFmtId="0" fontId="30" fillId="0" borderId="17" xfId="3" applyFont="1" applyBorder="1" applyAlignment="1">
      <alignment horizontal="left" wrapText="1"/>
    </xf>
    <xf numFmtId="165" fontId="30" fillId="0" borderId="17" xfId="3" applyNumberFormat="1" applyFont="1" applyBorder="1" applyAlignment="1">
      <alignment horizontal="left"/>
    </xf>
    <xf numFmtId="0" fontId="1" fillId="0" borderId="18" xfId="3" applyFont="1" applyBorder="1" applyAlignment="1">
      <alignment horizontal="center"/>
    </xf>
    <xf numFmtId="0" fontId="1" fillId="0" borderId="12" xfId="3" applyFont="1" applyBorder="1" applyAlignment="1">
      <alignment horizontal="left" wrapText="1"/>
    </xf>
    <xf numFmtId="0" fontId="30" fillId="0" borderId="7" xfId="3" applyFont="1" applyBorder="1" applyAlignment="1">
      <alignment horizontal="left"/>
    </xf>
    <xf numFmtId="0" fontId="30" fillId="0" borderId="19" xfId="3" applyFont="1" applyBorder="1" applyAlignment="1">
      <alignment horizontal="left"/>
    </xf>
    <xf numFmtId="0" fontId="1" fillId="0" borderId="20" xfId="3" applyFont="1" applyBorder="1" applyAlignment="1">
      <alignment horizontal="center"/>
    </xf>
    <xf numFmtId="165" fontId="1" fillId="0" borderId="7" xfId="1" applyNumberFormat="1" applyFont="1" applyBorder="1" applyAlignment="1">
      <alignment horizontal="left"/>
    </xf>
    <xf numFmtId="165" fontId="30" fillId="0" borderId="19" xfId="1" applyNumberFormat="1" applyFont="1" applyBorder="1" applyAlignment="1">
      <alignment horizontal="left"/>
    </xf>
    <xf numFmtId="0" fontId="29" fillId="0" borderId="12" xfId="3" applyFont="1" applyBorder="1" applyAlignment="1">
      <alignment horizontal="left" wrapText="1"/>
    </xf>
    <xf numFmtId="0" fontId="30" fillId="0" borderId="21" xfId="3" applyFont="1" applyBorder="1" applyAlignment="1">
      <alignment horizontal="center"/>
    </xf>
    <xf numFmtId="0" fontId="30" fillId="0" borderId="12" xfId="3" applyFont="1" applyBorder="1" applyAlignment="1">
      <alignment horizontal="left" wrapText="1"/>
    </xf>
    <xf numFmtId="0" fontId="1" fillId="0" borderId="6" xfId="3" applyFont="1" applyBorder="1" applyAlignment="1">
      <alignment horizontal="left" wrapText="1"/>
    </xf>
    <xf numFmtId="165" fontId="30" fillId="0" borderId="7" xfId="3" applyNumberFormat="1" applyFont="1" applyBorder="1" applyAlignment="1">
      <alignment horizontal="left"/>
    </xf>
    <xf numFmtId="0" fontId="1" fillId="0" borderId="22" xfId="3" applyFont="1" applyBorder="1" applyAlignment="1">
      <alignment horizontal="center"/>
    </xf>
    <xf numFmtId="0" fontId="1" fillId="0" borderId="23" xfId="3" applyFont="1" applyBorder="1" applyAlignment="1">
      <alignment horizontal="left" wrapText="1"/>
    </xf>
    <xf numFmtId="165" fontId="1" fillId="0" borderId="7" xfId="1" applyNumberFormat="1" applyFont="1" applyBorder="1" applyAlignment="1">
      <alignment horizontal="right"/>
    </xf>
    <xf numFmtId="1" fontId="30" fillId="0" borderId="19" xfId="3" applyNumberFormat="1" applyFont="1" applyBorder="1" applyAlignment="1">
      <alignment horizontal="right"/>
    </xf>
    <xf numFmtId="0" fontId="30" fillId="0" borderId="21" xfId="3" applyFont="1" applyBorder="1" applyAlignment="1">
      <alignment horizontal="center" vertical="center"/>
    </xf>
    <xf numFmtId="0" fontId="30" fillId="0" borderId="20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wrapText="1"/>
    </xf>
    <xf numFmtId="0" fontId="30" fillId="0" borderId="18" xfId="3" applyFont="1" applyBorder="1" applyAlignment="1">
      <alignment horizontal="center"/>
    </xf>
    <xf numFmtId="0" fontId="26" fillId="0" borderId="7" xfId="3" applyFont="1" applyBorder="1" applyAlignment="1">
      <alignment horizontal="left" wrapText="1"/>
    </xf>
    <xf numFmtId="0" fontId="30" fillId="0" borderId="7" xfId="0" applyFont="1" applyBorder="1" applyAlignment="1">
      <alignment horizontal="left"/>
    </xf>
    <xf numFmtId="0" fontId="30" fillId="0" borderId="7" xfId="0" applyFont="1" applyBorder="1"/>
    <xf numFmtId="0" fontId="1" fillId="0" borderId="7" xfId="0" applyFont="1" applyBorder="1" applyAlignment="1">
      <alignment horizontal="left"/>
    </xf>
    <xf numFmtId="0" fontId="30" fillId="0" borderId="20" xfId="3" applyFont="1" applyBorder="1" applyAlignment="1">
      <alignment horizontal="center"/>
    </xf>
    <xf numFmtId="0" fontId="30" fillId="0" borderId="7" xfId="3" applyFont="1" applyBorder="1" applyAlignment="1">
      <alignment horizontal="left" wrapText="1"/>
    </xf>
    <xf numFmtId="0" fontId="30" fillId="0" borderId="22" xfId="3" applyFont="1" applyBorder="1" applyAlignment="1">
      <alignment horizontal="center"/>
    </xf>
    <xf numFmtId="0" fontId="30" fillId="0" borderId="6" xfId="3" applyFont="1" applyBorder="1" applyAlignment="1">
      <alignment horizontal="left" wrapText="1"/>
    </xf>
    <xf numFmtId="0" fontId="30" fillId="0" borderId="24" xfId="3" applyFont="1" applyBorder="1" applyAlignment="1">
      <alignment horizontal="center"/>
    </xf>
    <xf numFmtId="0" fontId="30" fillId="0" borderId="25" xfId="3" applyFont="1" applyBorder="1" applyAlignment="1">
      <alignment horizontal="left" wrapText="1"/>
    </xf>
    <xf numFmtId="165" fontId="30" fillId="0" borderId="25" xfId="3" applyNumberFormat="1" applyFont="1" applyBorder="1" applyAlignment="1">
      <alignment horizontal="left"/>
    </xf>
    <xf numFmtId="0" fontId="30" fillId="0" borderId="0" xfId="3" applyFont="1" applyBorder="1" applyAlignment="1">
      <alignment horizontal="center"/>
    </xf>
    <xf numFmtId="0" fontId="30" fillId="0" borderId="0" xfId="3" applyFont="1" applyBorder="1" applyAlignment="1">
      <alignment horizontal="left" wrapText="1"/>
    </xf>
    <xf numFmtId="0" fontId="30" fillId="0" borderId="0" xfId="3" applyFont="1" applyBorder="1" applyAlignment="1">
      <alignment horizontal="left"/>
    </xf>
    <xf numFmtId="0" fontId="3" fillId="0" borderId="5" xfId="3" applyFont="1" applyBorder="1"/>
    <xf numFmtId="2" fontId="34" fillId="0" borderId="5" xfId="3" applyNumberFormat="1" applyFont="1" applyBorder="1" applyAlignment="1">
      <alignment horizontal="center" wrapText="1"/>
    </xf>
    <xf numFmtId="0" fontId="35" fillId="0" borderId="5" xfId="3" applyFont="1" applyBorder="1" applyAlignment="1">
      <alignment horizontal="center" vertical="center" wrapText="1"/>
    </xf>
    <xf numFmtId="0" fontId="35" fillId="0" borderId="29" xfId="3" applyFont="1" applyBorder="1" applyAlignment="1">
      <alignment horizontal="center"/>
    </xf>
    <xf numFmtId="0" fontId="35" fillId="0" borderId="17" xfId="3" applyFont="1" applyBorder="1" applyAlignment="1">
      <alignment horizontal="left" wrapText="1"/>
    </xf>
    <xf numFmtId="165" fontId="35" fillId="0" borderId="17" xfId="1" applyNumberFormat="1" applyFont="1" applyBorder="1" applyAlignment="1">
      <alignment horizontal="left"/>
    </xf>
    <xf numFmtId="0" fontId="3" fillId="0" borderId="21" xfId="3" applyFont="1" applyBorder="1" applyAlignment="1">
      <alignment horizontal="left"/>
    </xf>
    <xf numFmtId="0" fontId="3" fillId="0" borderId="7" xfId="4" applyFont="1" applyFill="1" applyBorder="1" applyAlignment="1">
      <alignment horizontal="left" wrapText="1"/>
    </xf>
    <xf numFmtId="0" fontId="35" fillId="0" borderId="7" xfId="3" applyFont="1" applyBorder="1" applyAlignment="1">
      <alignment horizontal="left"/>
    </xf>
    <xf numFmtId="0" fontId="35" fillId="0" borderId="19" xfId="3" applyFont="1" applyBorder="1" applyAlignment="1">
      <alignment horizontal="left"/>
    </xf>
    <xf numFmtId="0" fontId="3" fillId="0" borderId="7" xfId="3" applyFont="1" applyBorder="1" applyAlignment="1">
      <alignment horizontal="left" wrapText="1"/>
    </xf>
    <xf numFmtId="165" fontId="35" fillId="0" borderId="7" xfId="1" applyNumberFormat="1" applyFont="1" applyBorder="1" applyAlignment="1">
      <alignment horizontal="left"/>
    </xf>
    <xf numFmtId="165" fontId="35" fillId="0" borderId="19" xfId="1" applyNumberFormat="1" applyFont="1" applyBorder="1" applyAlignment="1">
      <alignment horizontal="left"/>
    </xf>
    <xf numFmtId="165" fontId="0" fillId="0" borderId="0" xfId="0" applyNumberFormat="1"/>
    <xf numFmtId="0" fontId="35" fillId="0" borderId="21" xfId="3" applyFont="1" applyBorder="1" applyAlignment="1">
      <alignment horizontal="center"/>
    </xf>
    <xf numFmtId="0" fontId="35" fillId="0" borderId="7" xfId="3" applyFont="1" applyBorder="1" applyAlignment="1">
      <alignment horizontal="left" wrapText="1"/>
    </xf>
    <xf numFmtId="165" fontId="35" fillId="0" borderId="7" xfId="3" applyNumberFormat="1" applyFont="1" applyBorder="1" applyAlignment="1">
      <alignment horizontal="left"/>
    </xf>
    <xf numFmtId="0" fontId="3" fillId="0" borderId="21" xfId="3" applyFont="1" applyBorder="1" applyAlignment="1">
      <alignment horizontal="center"/>
    </xf>
    <xf numFmtId="165" fontId="3" fillId="0" borderId="7" xfId="1" applyNumberFormat="1" applyFont="1" applyBorder="1" applyAlignment="1">
      <alignment horizontal="left"/>
    </xf>
    <xf numFmtId="0" fontId="3" fillId="0" borderId="7" xfId="3" applyFont="1" applyBorder="1" applyAlignment="1">
      <alignment horizontal="left"/>
    </xf>
    <xf numFmtId="165" fontId="35" fillId="0" borderId="7" xfId="1" applyNumberFormat="1" applyFont="1" applyBorder="1" applyAlignment="1">
      <alignment horizontal="left" wrapText="1"/>
    </xf>
    <xf numFmtId="165" fontId="35" fillId="0" borderId="19" xfId="1" applyNumberFormat="1" applyFont="1" applyBorder="1" applyAlignment="1">
      <alignment horizontal="left" wrapText="1"/>
    </xf>
    <xf numFmtId="0" fontId="3" fillId="0" borderId="21" xfId="3" applyFont="1" applyFill="1" applyBorder="1" applyAlignment="1">
      <alignment horizontal="center"/>
    </xf>
    <xf numFmtId="165" fontId="3" fillId="0" borderId="19" xfId="1" applyNumberFormat="1" applyFont="1" applyBorder="1" applyAlignment="1">
      <alignment horizontal="left"/>
    </xf>
    <xf numFmtId="0" fontId="3" fillId="0" borderId="30" xfId="0" applyFont="1" applyBorder="1"/>
    <xf numFmtId="0" fontId="35" fillId="0" borderId="0" xfId="0" applyFont="1" applyBorder="1"/>
    <xf numFmtId="0" fontId="3" fillId="0" borderId="0" xfId="0" applyFont="1" applyBorder="1"/>
    <xf numFmtId="0" fontId="35" fillId="0" borderId="6" xfId="3" applyFont="1" applyBorder="1" applyAlignment="1">
      <alignment horizontal="center" vertical="center" wrapText="1"/>
    </xf>
    <xf numFmtId="0" fontId="35" fillId="0" borderId="31" xfId="3" applyFont="1" applyBorder="1" applyAlignment="1">
      <alignment horizontal="center" vertical="center" wrapText="1"/>
    </xf>
    <xf numFmtId="0" fontId="35" fillId="0" borderId="21" xfId="3" applyFont="1" applyBorder="1"/>
    <xf numFmtId="0" fontId="35" fillId="0" borderId="7" xfId="3" applyFont="1" applyBorder="1" applyAlignment="1">
      <alignment horizontal="right"/>
    </xf>
    <xf numFmtId="1" fontId="35" fillId="0" borderId="19" xfId="3" applyNumberFormat="1" applyFont="1" applyBorder="1" applyAlignment="1">
      <alignment horizontal="right"/>
    </xf>
    <xf numFmtId="43" fontId="0" fillId="0" borderId="0" xfId="1" applyFont="1"/>
    <xf numFmtId="0" fontId="3" fillId="0" borderId="21" xfId="0" applyFont="1" applyBorder="1"/>
    <xf numFmtId="0" fontId="3" fillId="0" borderId="21" xfId="3" applyFont="1" applyBorder="1"/>
    <xf numFmtId="0" fontId="3" fillId="0" borderId="24" xfId="3" applyFont="1" applyBorder="1"/>
    <xf numFmtId="0" fontId="35" fillId="0" borderId="25" xfId="3" applyFont="1" applyBorder="1" applyAlignment="1">
      <alignment horizontal="left"/>
    </xf>
    <xf numFmtId="0" fontId="3" fillId="0" borderId="25" xfId="3" applyFont="1" applyBorder="1" applyAlignment="1">
      <alignment horizontal="left"/>
    </xf>
    <xf numFmtId="0" fontId="35" fillId="0" borderId="25" xfId="3" applyFont="1" applyBorder="1" applyAlignment="1">
      <alignment horizontal="right"/>
    </xf>
    <xf numFmtId="0" fontId="35" fillId="0" borderId="32" xfId="3" applyFont="1" applyBorder="1" applyAlignment="1">
      <alignment horizontal="right"/>
    </xf>
    <xf numFmtId="0" fontId="35" fillId="0" borderId="0" xfId="3" applyFont="1" applyBorder="1" applyAlignment="1">
      <alignment horizontal="left"/>
    </xf>
    <xf numFmtId="0" fontId="31" fillId="0" borderId="0" xfId="3" applyFont="1" applyBorder="1" applyAlignment="1">
      <alignment horizontal="left"/>
    </xf>
    <xf numFmtId="0" fontId="1" fillId="0" borderId="0" xfId="3" applyFont="1"/>
    <xf numFmtId="0" fontId="0" fillId="0" borderId="7" xfId="0" applyBorder="1"/>
    <xf numFmtId="0" fontId="1" fillId="0" borderId="7" xfId="0" applyFont="1" applyBorder="1"/>
    <xf numFmtId="0" fontId="1" fillId="0" borderId="14" xfId="0" applyFont="1" applyFill="1" applyBorder="1"/>
    <xf numFmtId="165" fontId="0" fillId="0" borderId="7" xfId="1" applyNumberFormat="1" applyFont="1" applyBorder="1"/>
    <xf numFmtId="0" fontId="0" fillId="0" borderId="7" xfId="0" applyFill="1" applyBorder="1"/>
    <xf numFmtId="165" fontId="30" fillId="0" borderId="7" xfId="1" applyNumberFormat="1" applyFont="1" applyBorder="1"/>
    <xf numFmtId="0" fontId="30" fillId="0" borderId="5" xfId="0" applyFont="1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1" fillId="0" borderId="5" xfId="0" applyFont="1" applyBorder="1"/>
    <xf numFmtId="0" fontId="30" fillId="0" borderId="11" xfId="0" applyFont="1" applyBorder="1"/>
    <xf numFmtId="0" fontId="30" fillId="0" borderId="12" xfId="0" applyFont="1" applyBorder="1"/>
    <xf numFmtId="1" fontId="30" fillId="0" borderId="7" xfId="3" applyNumberFormat="1" applyFont="1" applyBorder="1" applyAlignment="1">
      <alignment horizontal="right"/>
    </xf>
    <xf numFmtId="165" fontId="35" fillId="0" borderId="7" xfId="1" applyNumberFormat="1" applyFont="1" applyBorder="1" applyAlignment="1">
      <alignment horizontal="right"/>
    </xf>
    <xf numFmtId="165" fontId="1" fillId="0" borderId="7" xfId="1" applyNumberFormat="1" applyFont="1" applyBorder="1"/>
    <xf numFmtId="0" fontId="3" fillId="0" borderId="0" xfId="3" applyFont="1" applyBorder="1"/>
    <xf numFmtId="0" fontId="36" fillId="0" borderId="0" xfId="3" applyFont="1" applyBorder="1" applyAlignment="1">
      <alignment horizontal="left"/>
    </xf>
    <xf numFmtId="0" fontId="3" fillId="0" borderId="0" xfId="3" applyFont="1" applyBorder="1" applyAlignment="1">
      <alignment horizontal="left"/>
    </xf>
    <xf numFmtId="0" fontId="35" fillId="0" borderId="0" xfId="3" applyFont="1" applyBorder="1" applyAlignment="1">
      <alignment horizontal="right"/>
    </xf>
    <xf numFmtId="0" fontId="0" fillId="0" borderId="0" xfId="0" applyNumberFormat="1" applyFill="1" applyBorder="1" applyAlignment="1" applyProtection="1"/>
    <xf numFmtId="0" fontId="0" fillId="0" borderId="33" xfId="0" applyNumberFormat="1" applyFill="1" applyBorder="1" applyAlignment="1" applyProtection="1"/>
    <xf numFmtId="0" fontId="0" fillId="0" borderId="34" xfId="0" applyNumberFormat="1" applyFill="1" applyBorder="1" applyAlignment="1" applyProtection="1"/>
    <xf numFmtId="0" fontId="0" fillId="0" borderId="35" xfId="0" applyNumberFormat="1" applyFill="1" applyBorder="1" applyAlignment="1" applyProtection="1"/>
    <xf numFmtId="0" fontId="0" fillId="0" borderId="30" xfId="0" applyNumberFormat="1" applyFill="1" applyBorder="1" applyAlignment="1" applyProtection="1"/>
    <xf numFmtId="0" fontId="0" fillId="0" borderId="36" xfId="0" applyNumberFormat="1" applyFill="1" applyBorder="1" applyAlignment="1" applyProtection="1"/>
    <xf numFmtId="0" fontId="38" fillId="0" borderId="30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38" fillId="0" borderId="36" xfId="0" applyNumberFormat="1" applyFont="1" applyFill="1" applyBorder="1" applyAlignment="1" applyProtection="1">
      <alignment horizontal="center"/>
    </xf>
    <xf numFmtId="0" fontId="39" fillId="0" borderId="38" xfId="0" applyNumberFormat="1" applyFont="1" applyFill="1" applyBorder="1" applyAlignment="1" applyProtection="1"/>
    <xf numFmtId="0" fontId="39" fillId="0" borderId="1" xfId="0" applyNumberFormat="1" applyFont="1" applyFill="1" applyBorder="1" applyAlignment="1" applyProtection="1"/>
    <xf numFmtId="0" fontId="0" fillId="0" borderId="39" xfId="0" applyNumberFormat="1" applyFill="1" applyBorder="1" applyAlignment="1" applyProtection="1"/>
    <xf numFmtId="0" fontId="0" fillId="0" borderId="40" xfId="0" applyNumberFormat="1" applyFill="1" applyBorder="1" applyAlignment="1" applyProtection="1"/>
    <xf numFmtId="0" fontId="0" fillId="0" borderId="41" xfId="0" applyNumberFormat="1" applyFill="1" applyBorder="1" applyAlignment="1" applyProtection="1"/>
    <xf numFmtId="0" fontId="38" fillId="0" borderId="37" xfId="0" applyNumberFormat="1" applyFont="1" applyFill="1" applyBorder="1" applyAlignment="1" applyProtection="1">
      <alignment horizontal="left"/>
    </xf>
    <xf numFmtId="0" fontId="38" fillId="0" borderId="38" xfId="0" applyNumberFormat="1" applyFont="1" applyFill="1" applyBorder="1" applyAlignment="1" applyProtection="1">
      <alignment horizontal="left"/>
    </xf>
    <xf numFmtId="0" fontId="39" fillId="0" borderId="38" xfId="0" applyNumberFormat="1" applyFont="1" applyFill="1" applyBorder="1" applyAlignment="1" applyProtection="1">
      <alignment horizontal="left"/>
    </xf>
    <xf numFmtId="14" fontId="39" fillId="0" borderId="37" xfId="0" applyNumberFormat="1" applyFont="1" applyFill="1" applyBorder="1" applyAlignment="1" applyProtection="1">
      <alignment horizontal="left"/>
    </xf>
    <xf numFmtId="0" fontId="0" fillId="0" borderId="36" xfId="0" applyNumberFormat="1" applyFill="1" applyBorder="1" applyAlignment="1" applyProtection="1">
      <alignment horizontal="left"/>
    </xf>
    <xf numFmtId="0" fontId="0" fillId="0" borderId="37" xfId="0" applyNumberFormat="1" applyFill="1" applyBorder="1" applyAlignment="1" applyProtection="1">
      <alignment horizontal="left"/>
    </xf>
    <xf numFmtId="0" fontId="39" fillId="0" borderId="37" xfId="0" applyNumberFormat="1" applyFont="1" applyFill="1" applyBorder="1" applyAlignment="1" applyProtection="1">
      <alignment horizontal="left"/>
    </xf>
    <xf numFmtId="165" fontId="20" fillId="0" borderId="0" xfId="1" applyNumberFormat="1" applyFont="1" applyAlignment="1">
      <alignment horizontal="right" vertical="center"/>
    </xf>
    <xf numFmtId="0" fontId="35" fillId="0" borderId="19" xfId="3" applyFont="1" applyBorder="1" applyAlignment="1">
      <alignment horizontal="right"/>
    </xf>
    <xf numFmtId="165" fontId="18" fillId="0" borderId="2" xfId="1" applyNumberFormat="1" applyFont="1" applyBorder="1"/>
    <xf numFmtId="0" fontId="37" fillId="0" borderId="0" xfId="0" applyNumberFormat="1" applyFont="1" applyFill="1" applyBorder="1" applyAlignment="1" applyProtection="1">
      <alignment horizontal="center"/>
    </xf>
    <xf numFmtId="0" fontId="38" fillId="0" borderId="33" xfId="0" applyNumberFormat="1" applyFont="1" applyFill="1" applyBorder="1" applyAlignment="1" applyProtection="1">
      <alignment horizontal="center"/>
    </xf>
    <xf numFmtId="0" fontId="38" fillId="0" borderId="34" xfId="0" applyNumberFormat="1" applyFont="1" applyFill="1" applyBorder="1" applyAlignment="1" applyProtection="1">
      <alignment horizontal="center"/>
    </xf>
    <xf numFmtId="0" fontId="38" fillId="0" borderId="35" xfId="0" applyNumberFormat="1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5" fillId="0" borderId="7" xfId="3" applyFont="1" applyBorder="1" applyAlignment="1">
      <alignment horizontal="left"/>
    </xf>
    <xf numFmtId="0" fontId="3" fillId="0" borderId="7" xfId="3" applyFont="1" applyBorder="1" applyAlignment="1">
      <alignment horizontal="left"/>
    </xf>
    <xf numFmtId="0" fontId="36" fillId="0" borderId="7" xfId="3" applyFont="1" applyBorder="1" applyAlignment="1">
      <alignment horizontal="left"/>
    </xf>
    <xf numFmtId="0" fontId="36" fillId="0" borderId="25" xfId="3" applyFont="1" applyBorder="1" applyAlignment="1">
      <alignment horizontal="left"/>
    </xf>
    <xf numFmtId="0" fontId="3" fillId="0" borderId="7" xfId="4" applyFont="1" applyFill="1" applyBorder="1" applyAlignment="1">
      <alignment horizontal="left" wrapText="1"/>
    </xf>
    <xf numFmtId="0" fontId="36" fillId="0" borderId="7" xfId="4" applyFont="1" applyFill="1" applyBorder="1" applyAlignment="1">
      <alignment horizontal="left" wrapText="1"/>
    </xf>
    <xf numFmtId="0" fontId="35" fillId="0" borderId="7" xfId="4" applyFont="1" applyFill="1" applyBorder="1" applyAlignment="1">
      <alignment horizontal="left" wrapText="1"/>
    </xf>
    <xf numFmtId="0" fontId="35" fillId="0" borderId="7" xfId="3" applyFont="1" applyBorder="1" applyAlignment="1">
      <alignment horizontal="left" wrapText="1"/>
    </xf>
    <xf numFmtId="0" fontId="3" fillId="0" borderId="7" xfId="3" applyFont="1" applyBorder="1" applyAlignment="1">
      <alignment horizontal="left" wrapText="1"/>
    </xf>
    <xf numFmtId="0" fontId="30" fillId="0" borderId="25" xfId="3" applyFont="1" applyBorder="1" applyAlignment="1">
      <alignment horizontal="left" wrapText="1"/>
    </xf>
    <xf numFmtId="2" fontId="30" fillId="0" borderId="11" xfId="3" applyNumberFormat="1" applyFont="1" applyBorder="1" applyAlignment="1">
      <alignment horizontal="center" wrapText="1"/>
    </xf>
    <xf numFmtId="2" fontId="30" fillId="0" borderId="4" xfId="3" applyNumberFormat="1" applyFont="1" applyBorder="1" applyAlignment="1">
      <alignment horizontal="center" wrapText="1"/>
    </xf>
    <xf numFmtId="2" fontId="30" fillId="0" borderId="12" xfId="3" applyNumberFormat="1" applyFont="1" applyBorder="1" applyAlignment="1">
      <alignment horizontal="center" wrapText="1"/>
    </xf>
    <xf numFmtId="0" fontId="34" fillId="0" borderId="26" xfId="3" applyFont="1" applyBorder="1" applyAlignment="1">
      <alignment horizontal="center" wrapText="1"/>
    </xf>
    <xf numFmtId="0" fontId="34" fillId="0" borderId="27" xfId="3" applyFont="1" applyBorder="1" applyAlignment="1">
      <alignment horizontal="center" wrapText="1"/>
    </xf>
    <xf numFmtId="0" fontId="34" fillId="0" borderId="28" xfId="3" applyFont="1" applyBorder="1" applyAlignment="1">
      <alignment horizontal="center" wrapText="1"/>
    </xf>
    <xf numFmtId="0" fontId="35" fillId="0" borderId="16" xfId="3" applyFont="1" applyBorder="1" applyAlignment="1">
      <alignment horizontal="left" wrapText="1"/>
    </xf>
    <xf numFmtId="0" fontId="35" fillId="0" borderId="17" xfId="3" applyFont="1" applyBorder="1" applyAlignment="1">
      <alignment horizontal="left" wrapText="1"/>
    </xf>
    <xf numFmtId="0" fontId="30" fillId="0" borderId="4" xfId="3" applyFont="1" applyBorder="1" applyAlignment="1">
      <alignment horizontal="left" wrapText="1"/>
    </xf>
    <xf numFmtId="0" fontId="30" fillId="0" borderId="12" xfId="3" applyFont="1" applyBorder="1" applyAlignment="1">
      <alignment horizontal="left" wrapText="1"/>
    </xf>
    <xf numFmtId="0" fontId="1" fillId="0" borderId="4" xfId="3" applyFont="1" applyBorder="1" applyAlignment="1">
      <alignment horizontal="left" wrapText="1"/>
    </xf>
    <xf numFmtId="0" fontId="1" fillId="0" borderId="12" xfId="3" applyFont="1" applyBorder="1" applyAlignment="1">
      <alignment horizontal="left" wrapText="1"/>
    </xf>
    <xf numFmtId="0" fontId="1" fillId="0" borderId="4" xfId="3" applyFont="1" applyBorder="1" applyAlignment="1">
      <alignment horizontal="center" wrapText="1"/>
    </xf>
    <xf numFmtId="0" fontId="1" fillId="0" borderId="12" xfId="3" applyFont="1" applyBorder="1" applyAlignment="1">
      <alignment horizontal="center" wrapText="1"/>
    </xf>
    <xf numFmtId="0" fontId="29" fillId="0" borderId="12" xfId="3" applyFont="1" applyBorder="1" applyAlignment="1">
      <alignment horizontal="left" wrapText="1"/>
    </xf>
    <xf numFmtId="0" fontId="29" fillId="0" borderId="7" xfId="3" applyFont="1" applyBorder="1" applyAlignment="1">
      <alignment horizontal="left" wrapText="1"/>
    </xf>
    <xf numFmtId="0" fontId="30" fillId="0" borderId="7" xfId="3" applyFont="1" applyBorder="1" applyAlignment="1">
      <alignment horizontal="left" wrapText="1"/>
    </xf>
    <xf numFmtId="2" fontId="34" fillId="0" borderId="0" xfId="3" applyNumberFormat="1" applyFont="1" applyBorder="1" applyAlignment="1">
      <alignment horizontal="center" wrapText="1"/>
    </xf>
    <xf numFmtId="2" fontId="34" fillId="0" borderId="13" xfId="3" applyNumberFormat="1" applyFont="1" applyBorder="1" applyAlignment="1">
      <alignment horizontal="center" wrapText="1"/>
    </xf>
    <xf numFmtId="0" fontId="30" fillId="0" borderId="16" xfId="3" applyFont="1" applyBorder="1" applyAlignment="1">
      <alignment horizontal="left" wrapText="1"/>
    </xf>
    <xf numFmtId="0" fontId="30" fillId="0" borderId="17" xfId="3" applyFont="1" applyBorder="1" applyAlignment="1">
      <alignment horizontal="left" wrapText="1"/>
    </xf>
  </cellXfs>
  <cellStyles count="5">
    <cellStyle name="Comma" xfId="1" builtinId="3"/>
    <cellStyle name="Comma_21.Aktivet Afatgjata Materiale  09" xfId="2"/>
    <cellStyle name="Normal" xfId="0" builtinId="0"/>
    <cellStyle name="Normal_asn_2009 Propozimet" xfId="3"/>
    <cellStyle name="Normal_Sheet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41</xdr:row>
      <xdr:rowOff>19050</xdr:rowOff>
    </xdr:from>
    <xdr:to>
      <xdr:col>8</xdr:col>
      <xdr:colOff>171450</xdr:colOff>
      <xdr:row>41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791200" y="93726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42</xdr:row>
      <xdr:rowOff>19050</xdr:rowOff>
    </xdr:from>
    <xdr:to>
      <xdr:col>8</xdr:col>
      <xdr:colOff>171450</xdr:colOff>
      <xdr:row>42</xdr:row>
      <xdr:rowOff>114300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5791200" y="95631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41</xdr:row>
      <xdr:rowOff>19050</xdr:rowOff>
    </xdr:from>
    <xdr:to>
      <xdr:col>8</xdr:col>
      <xdr:colOff>171450</xdr:colOff>
      <xdr:row>41</xdr:row>
      <xdr:rowOff>114300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5791200" y="93726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42</xdr:row>
      <xdr:rowOff>19050</xdr:rowOff>
    </xdr:from>
    <xdr:to>
      <xdr:col>8</xdr:col>
      <xdr:colOff>171450</xdr:colOff>
      <xdr:row>42</xdr:row>
      <xdr:rowOff>114300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5791200" y="95631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lsion.allushi/Local%20Settings/Temporary%20Internet%20Files/Content.Outlook/FAHMN5SO/Amortizimi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 2009"/>
      <sheetName val="D 2010"/>
    </sheetNames>
    <sheetDataSet>
      <sheetData sheetId="0" refreshError="1">
        <row r="17">
          <cell r="D17">
            <v>5231208.5600000005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6"/>
  <sheetViews>
    <sheetView tabSelected="1" workbookViewId="0">
      <selection activeCell="J51" sqref="J51"/>
    </sheetView>
  </sheetViews>
  <sheetFormatPr defaultRowHeight="12.75"/>
  <cols>
    <col min="1" max="1" width="9.140625" style="238"/>
    <col min="2" max="2" width="2.28515625" style="238" customWidth="1"/>
    <col min="3" max="3" width="2.5703125" style="238" customWidth="1"/>
    <col min="4" max="4" width="14.5703125" style="238" customWidth="1"/>
    <col min="5" max="5" width="26.85546875" style="238" customWidth="1"/>
    <col min="6" max="6" width="4.140625" style="238" customWidth="1"/>
    <col min="7" max="7" width="3.7109375" style="238" customWidth="1"/>
    <col min="8" max="8" width="16.7109375" style="238" customWidth="1"/>
    <col min="9" max="9" width="5.140625" style="238" customWidth="1"/>
    <col min="10" max="10" width="16.7109375" style="238" customWidth="1"/>
    <col min="11" max="11" width="2.140625" style="238" customWidth="1"/>
    <col min="12" max="16384" width="9.140625" style="238"/>
  </cols>
  <sheetData>
    <row r="1" spans="2:11" ht="13.5" thickBot="1"/>
    <row r="2" spans="2:11">
      <c r="B2" s="239"/>
      <c r="C2" s="240"/>
      <c r="D2" s="240"/>
      <c r="E2" s="240"/>
      <c r="F2" s="240"/>
      <c r="G2" s="240"/>
      <c r="H2" s="240"/>
      <c r="I2" s="240"/>
      <c r="J2" s="240"/>
      <c r="K2" s="241"/>
    </row>
    <row r="3" spans="2:11">
      <c r="B3" s="242"/>
      <c r="K3" s="243"/>
    </row>
    <row r="4" spans="2:11">
      <c r="B4" s="242"/>
      <c r="K4" s="243"/>
    </row>
    <row r="5" spans="2:11">
      <c r="B5" s="242"/>
      <c r="K5" s="243"/>
    </row>
    <row r="6" spans="2:11">
      <c r="B6" s="242"/>
      <c r="K6" s="243"/>
    </row>
    <row r="7" spans="2:11">
      <c r="B7" s="242"/>
      <c r="K7" s="243"/>
    </row>
    <row r="8" spans="2:11">
      <c r="B8" s="242"/>
      <c r="K8" s="243"/>
    </row>
    <row r="9" spans="2:11">
      <c r="B9" s="242"/>
      <c r="K9" s="243"/>
    </row>
    <row r="10" spans="2:11">
      <c r="B10" s="242"/>
      <c r="K10" s="243"/>
    </row>
    <row r="11" spans="2:11">
      <c r="B11" s="242"/>
      <c r="K11" s="243"/>
    </row>
    <row r="12" spans="2:11">
      <c r="B12" s="242"/>
      <c r="K12" s="243"/>
    </row>
    <row r="13" spans="2:11">
      <c r="B13" s="242"/>
      <c r="K13" s="243"/>
    </row>
    <row r="14" spans="2:11" ht="30">
      <c r="B14" s="242"/>
      <c r="C14" s="262" t="s">
        <v>326</v>
      </c>
      <c r="D14" s="262"/>
      <c r="E14" s="262"/>
      <c r="F14" s="262"/>
      <c r="G14" s="262"/>
      <c r="H14" s="262"/>
      <c r="I14" s="262"/>
      <c r="J14" s="262"/>
      <c r="K14" s="243"/>
    </row>
    <row r="15" spans="2:11">
      <c r="B15" s="242"/>
      <c r="K15" s="243"/>
    </row>
    <row r="16" spans="2:11">
      <c r="B16" s="242"/>
      <c r="K16" s="243"/>
    </row>
    <row r="17" spans="2:11">
      <c r="B17" s="242"/>
      <c r="K17" s="243"/>
    </row>
    <row r="18" spans="2:11">
      <c r="B18" s="242"/>
      <c r="K18" s="243"/>
    </row>
    <row r="19" spans="2:11">
      <c r="B19" s="242"/>
      <c r="K19" s="243"/>
    </row>
    <row r="20" spans="2:11">
      <c r="B20" s="242"/>
      <c r="K20" s="243"/>
    </row>
    <row r="21" spans="2:11">
      <c r="B21" s="242"/>
      <c r="K21" s="243"/>
    </row>
    <row r="22" spans="2:11">
      <c r="B22" s="242"/>
      <c r="K22" s="243"/>
    </row>
    <row r="23" spans="2:11">
      <c r="B23" s="242"/>
      <c r="K23" s="243"/>
    </row>
    <row r="24" spans="2:11">
      <c r="B24" s="242"/>
      <c r="K24" s="243"/>
    </row>
    <row r="25" spans="2:11">
      <c r="B25" s="242"/>
      <c r="K25" s="243"/>
    </row>
    <row r="26" spans="2:11">
      <c r="B26" s="242"/>
      <c r="K26" s="243"/>
    </row>
    <row r="27" spans="2:11">
      <c r="B27" s="242"/>
      <c r="K27" s="243"/>
    </row>
    <row r="28" spans="2:11">
      <c r="B28" s="242"/>
      <c r="K28" s="243"/>
    </row>
    <row r="29" spans="2:11">
      <c r="B29" s="242"/>
      <c r="K29" s="243"/>
    </row>
    <row r="30" spans="2:11">
      <c r="B30" s="242"/>
      <c r="K30" s="243"/>
    </row>
    <row r="31" spans="2:11">
      <c r="B31" s="242"/>
      <c r="K31" s="243"/>
    </row>
    <row r="32" spans="2:11">
      <c r="B32" s="242"/>
      <c r="K32" s="243"/>
    </row>
    <row r="33" spans="2:11">
      <c r="B33" s="242"/>
      <c r="K33" s="243"/>
    </row>
    <row r="34" spans="2:11">
      <c r="B34" s="242"/>
      <c r="K34" s="243"/>
    </row>
    <row r="35" spans="2:11">
      <c r="B35" s="242"/>
      <c r="K35" s="243"/>
    </row>
    <row r="36" spans="2:11">
      <c r="B36" s="242"/>
      <c r="K36" s="243"/>
    </row>
    <row r="37" spans="2:11">
      <c r="B37" s="242"/>
      <c r="K37" s="243"/>
    </row>
    <row r="38" spans="2:11">
      <c r="B38" s="242"/>
      <c r="K38" s="243"/>
    </row>
    <row r="39" spans="2:11" ht="13.5" thickBot="1">
      <c r="B39" s="242"/>
      <c r="K39" s="243"/>
    </row>
    <row r="40" spans="2:11">
      <c r="B40" s="242"/>
      <c r="C40" s="263" t="s">
        <v>327</v>
      </c>
      <c r="D40" s="264"/>
      <c r="E40" s="265"/>
      <c r="G40" s="263" t="s">
        <v>328</v>
      </c>
      <c r="H40" s="264"/>
      <c r="I40" s="264"/>
      <c r="J40" s="241"/>
      <c r="K40" s="243"/>
    </row>
    <row r="41" spans="2:11">
      <c r="B41" s="242"/>
      <c r="C41" s="244"/>
      <c r="D41" s="245"/>
      <c r="E41" s="246"/>
      <c r="G41" s="244"/>
      <c r="H41" s="245"/>
      <c r="I41" s="245"/>
      <c r="J41" s="243"/>
      <c r="K41" s="243"/>
    </row>
    <row r="42" spans="2:11">
      <c r="B42" s="242"/>
      <c r="C42" s="242"/>
      <c r="E42" s="243"/>
      <c r="G42" s="242"/>
      <c r="J42" s="243" t="s">
        <v>329</v>
      </c>
      <c r="K42" s="243"/>
    </row>
    <row r="43" spans="2:11">
      <c r="B43" s="242"/>
      <c r="C43" s="242" t="s">
        <v>330</v>
      </c>
      <c r="D43" s="238" t="s">
        <v>331</v>
      </c>
      <c r="E43" s="252" t="s">
        <v>345</v>
      </c>
      <c r="G43" s="242" t="s">
        <v>330</v>
      </c>
      <c r="H43" s="238" t="s">
        <v>332</v>
      </c>
      <c r="J43" s="243" t="s">
        <v>333</v>
      </c>
      <c r="K43" s="243"/>
    </row>
    <row r="44" spans="2:11">
      <c r="B44" s="242"/>
      <c r="C44" s="242" t="s">
        <v>330</v>
      </c>
      <c r="D44" s="238" t="s">
        <v>334</v>
      </c>
      <c r="E44" s="253" t="s">
        <v>346</v>
      </c>
      <c r="G44" s="242" t="s">
        <v>330</v>
      </c>
      <c r="J44" s="243"/>
      <c r="K44" s="243"/>
    </row>
    <row r="45" spans="2:11">
      <c r="B45" s="242"/>
      <c r="C45" s="242" t="s">
        <v>330</v>
      </c>
      <c r="D45" s="238" t="s">
        <v>347</v>
      </c>
      <c r="E45" s="254" t="s">
        <v>348</v>
      </c>
      <c r="G45" s="242" t="s">
        <v>330</v>
      </c>
      <c r="H45" s="238" t="s">
        <v>335</v>
      </c>
      <c r="J45" s="256" t="s">
        <v>336</v>
      </c>
      <c r="K45" s="243"/>
    </row>
    <row r="46" spans="2:11">
      <c r="B46" s="242"/>
      <c r="C46" s="242"/>
      <c r="E46" s="247"/>
      <c r="G46" s="242" t="s">
        <v>330</v>
      </c>
      <c r="H46" s="238" t="s">
        <v>337</v>
      </c>
      <c r="J46" s="256"/>
      <c r="K46" s="243"/>
    </row>
    <row r="47" spans="2:11">
      <c r="B47" s="242"/>
      <c r="C47" s="242"/>
      <c r="E47" s="243"/>
      <c r="G47" s="242" t="s">
        <v>330</v>
      </c>
      <c r="H47" s="238" t="s">
        <v>338</v>
      </c>
      <c r="J47" s="256"/>
      <c r="K47" s="243"/>
    </row>
    <row r="48" spans="2:11">
      <c r="B48" s="242"/>
      <c r="C48" s="242" t="s">
        <v>330</v>
      </c>
      <c r="D48" s="238" t="s">
        <v>339</v>
      </c>
      <c r="E48" s="255">
        <v>38345</v>
      </c>
      <c r="G48" s="242"/>
      <c r="H48" s="248" t="s">
        <v>349</v>
      </c>
      <c r="I48" s="238" t="s">
        <v>340</v>
      </c>
      <c r="J48" s="255">
        <v>40908</v>
      </c>
      <c r="K48" s="243"/>
    </row>
    <row r="49" spans="2:11">
      <c r="B49" s="242"/>
      <c r="C49" s="242"/>
      <c r="E49" s="256"/>
      <c r="G49" s="242"/>
      <c r="J49" s="256"/>
      <c r="K49" s="243"/>
    </row>
    <row r="50" spans="2:11">
      <c r="B50" s="242"/>
      <c r="C50" s="242" t="s">
        <v>330</v>
      </c>
      <c r="D50" s="238" t="s">
        <v>341</v>
      </c>
      <c r="E50" s="257"/>
      <c r="G50" s="242" t="s">
        <v>330</v>
      </c>
      <c r="H50" s="238" t="s">
        <v>342</v>
      </c>
      <c r="J50" s="255">
        <v>40997</v>
      </c>
      <c r="K50" s="243"/>
    </row>
    <row r="51" spans="2:11">
      <c r="B51" s="242"/>
      <c r="C51" s="242"/>
      <c r="E51" s="256"/>
      <c r="G51" s="242"/>
      <c r="J51" s="243"/>
      <c r="K51" s="243"/>
    </row>
    <row r="52" spans="2:11">
      <c r="B52" s="242"/>
      <c r="C52" s="242" t="s">
        <v>330</v>
      </c>
      <c r="D52" s="238" t="s">
        <v>343</v>
      </c>
      <c r="E52" s="258" t="s">
        <v>344</v>
      </c>
      <c r="G52" s="242"/>
      <c r="J52" s="243"/>
      <c r="K52" s="243"/>
    </row>
    <row r="53" spans="2:11">
      <c r="B53" s="242"/>
      <c r="C53" s="242"/>
      <c r="E53" s="243"/>
      <c r="G53" s="242"/>
      <c r="J53" s="243"/>
      <c r="K53" s="243"/>
    </row>
    <row r="54" spans="2:11" ht="13.5" thickBot="1">
      <c r="B54" s="242"/>
      <c r="C54" s="249"/>
      <c r="D54" s="250"/>
      <c r="E54" s="251"/>
      <c r="G54" s="249"/>
      <c r="H54" s="250"/>
      <c r="I54" s="250"/>
      <c r="J54" s="251"/>
      <c r="K54" s="243"/>
    </row>
    <row r="55" spans="2:11">
      <c r="B55" s="242"/>
      <c r="K55" s="243"/>
    </row>
    <row r="56" spans="2:11" ht="13.5" thickBot="1">
      <c r="B56" s="249"/>
      <c r="C56" s="250"/>
      <c r="D56" s="250"/>
      <c r="E56" s="250"/>
      <c r="F56" s="250"/>
      <c r="G56" s="250"/>
      <c r="H56" s="250"/>
      <c r="I56" s="250"/>
      <c r="J56" s="250"/>
      <c r="K56" s="251"/>
    </row>
  </sheetData>
  <mergeCells count="3">
    <mergeCell ref="C14:J14"/>
    <mergeCell ref="C40:E40"/>
    <mergeCell ref="G40:I40"/>
  </mergeCells>
  <pageMargins left="0.17" right="0.17" top="0.75" bottom="0.21" header="0.3" footer="0.17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03"/>
  <sheetViews>
    <sheetView topLeftCell="A83" workbookViewId="0">
      <selection activeCell="D62" sqref="D62"/>
    </sheetView>
  </sheetViews>
  <sheetFormatPr defaultRowHeight="18.75"/>
  <cols>
    <col min="1" max="1" width="5.42578125" style="63" customWidth="1"/>
    <col min="2" max="2" width="4.5703125" style="63" customWidth="1"/>
    <col min="3" max="3" width="42.7109375" style="60" customWidth="1"/>
    <col min="4" max="4" width="16.28515625" style="61" customWidth="1"/>
    <col min="5" max="5" width="18.5703125" style="62" customWidth="1"/>
    <col min="6" max="6" width="4.28515625" style="63" customWidth="1"/>
    <col min="7" max="7" width="16.85546875" style="62" customWidth="1"/>
    <col min="8" max="8" width="9.140625" style="63"/>
    <col min="9" max="9" width="37.28515625" style="63" customWidth="1"/>
    <col min="10" max="10" width="9.140625" style="63"/>
    <col min="11" max="11" width="10.42578125" style="63" customWidth="1"/>
    <col min="12" max="16384" width="9.140625" style="63"/>
  </cols>
  <sheetData>
    <row r="1" spans="2:10">
      <c r="B1" s="59" t="s">
        <v>118</v>
      </c>
    </row>
    <row r="2" spans="2:10">
      <c r="B2" s="59" t="s">
        <v>119</v>
      </c>
    </row>
    <row r="3" spans="2:10">
      <c r="B3" s="64" t="s">
        <v>353</v>
      </c>
    </row>
    <row r="4" spans="2:10">
      <c r="B4" s="64" t="s">
        <v>97</v>
      </c>
    </row>
    <row r="6" spans="2:10" ht="19.5" thickBot="1">
      <c r="B6" s="65" t="s">
        <v>0</v>
      </c>
      <c r="D6" s="61" t="s">
        <v>107</v>
      </c>
      <c r="E6" s="66" t="s">
        <v>354</v>
      </c>
      <c r="G6" s="66" t="s">
        <v>117</v>
      </c>
    </row>
    <row r="7" spans="2:10" ht="19.5" thickTop="1"/>
    <row r="8" spans="2:10">
      <c r="B8" s="65" t="s">
        <v>41</v>
      </c>
    </row>
    <row r="9" spans="2:10">
      <c r="E9" s="67"/>
      <c r="G9" s="67"/>
    </row>
    <row r="10" spans="2:10">
      <c r="C10" s="60" t="s">
        <v>1</v>
      </c>
      <c r="D10" s="61" t="s">
        <v>101</v>
      </c>
      <c r="E10" s="68">
        <f>2145548.87+5008.43+2747.64+1042249</f>
        <v>3195553.9400000004</v>
      </c>
      <c r="G10" s="68">
        <v>2945186</v>
      </c>
      <c r="I10" s="63" t="s">
        <v>147</v>
      </c>
    </row>
    <row r="11" spans="2:10">
      <c r="C11" s="60" t="s">
        <v>40</v>
      </c>
      <c r="E11" s="67"/>
      <c r="G11" s="67"/>
    </row>
    <row r="12" spans="2:10">
      <c r="C12" s="65"/>
      <c r="E12" s="69">
        <f>SUM(E10:E11)</f>
        <v>3195553.9400000004</v>
      </c>
      <c r="G12" s="69">
        <f>SUM(G10:G11)</f>
        <v>2945186</v>
      </c>
    </row>
    <row r="13" spans="2:10">
      <c r="B13" s="60" t="s">
        <v>42</v>
      </c>
      <c r="E13" s="67"/>
      <c r="G13" s="67"/>
    </row>
    <row r="14" spans="2:10" ht="19.5" customHeight="1">
      <c r="C14" s="60" t="s">
        <v>51</v>
      </c>
      <c r="D14" s="61" t="s">
        <v>102</v>
      </c>
      <c r="E14" s="70">
        <f>8178246.89+33350</f>
        <v>8211596.8899999997</v>
      </c>
      <c r="G14" s="70">
        <v>9274949</v>
      </c>
      <c r="I14" s="63" t="s">
        <v>153</v>
      </c>
      <c r="J14" s="71"/>
    </row>
    <row r="15" spans="2:10" ht="15" customHeight="1">
      <c r="C15" s="60" t="s">
        <v>43</v>
      </c>
      <c r="E15" s="70">
        <f>160000+407500+2568667.92+0.03</f>
        <v>3136167.9499999997</v>
      </c>
      <c r="G15" s="70">
        <v>532213</v>
      </c>
      <c r="I15" s="63" t="s">
        <v>159</v>
      </c>
    </row>
    <row r="16" spans="2:10" ht="16.5" customHeight="1">
      <c r="C16" s="60" t="s">
        <v>3</v>
      </c>
      <c r="E16" s="67"/>
      <c r="G16" s="67"/>
    </row>
    <row r="17" spans="2:9" ht="16.5" customHeight="1">
      <c r="C17" s="60" t="s">
        <v>4</v>
      </c>
      <c r="E17" s="67"/>
      <c r="G17" s="67"/>
    </row>
    <row r="18" spans="2:9" ht="19.5" customHeight="1">
      <c r="E18" s="69">
        <f>SUM(E14:E17)</f>
        <v>11347764.84</v>
      </c>
      <c r="G18" s="69">
        <f>SUM(G14:G17)</f>
        <v>9807162</v>
      </c>
    </row>
    <row r="19" spans="2:9">
      <c r="B19" s="60" t="s">
        <v>5</v>
      </c>
      <c r="E19" s="67"/>
      <c r="G19" s="67"/>
    </row>
    <row r="20" spans="2:9">
      <c r="C20" s="60" t="s">
        <v>113</v>
      </c>
      <c r="D20" s="61" t="s">
        <v>103</v>
      </c>
      <c r="E20" s="67"/>
      <c r="G20" s="67"/>
    </row>
    <row r="21" spans="2:9">
      <c r="C21" s="60" t="s">
        <v>6</v>
      </c>
      <c r="E21" s="67"/>
      <c r="G21" s="67"/>
    </row>
    <row r="22" spans="2:9">
      <c r="C22" s="60" t="s">
        <v>100</v>
      </c>
      <c r="E22" s="67"/>
      <c r="G22" s="67"/>
    </row>
    <row r="23" spans="2:9">
      <c r="C23" s="60" t="s">
        <v>44</v>
      </c>
      <c r="E23" s="67">
        <v>1517176.54</v>
      </c>
      <c r="G23" s="67">
        <v>642502</v>
      </c>
      <c r="I23" s="63" t="s">
        <v>146</v>
      </c>
    </row>
    <row r="24" spans="2:9" ht="16.5" customHeight="1">
      <c r="C24" s="60" t="s">
        <v>45</v>
      </c>
      <c r="D24" s="61" t="s">
        <v>103</v>
      </c>
      <c r="E24" s="67"/>
      <c r="G24" s="67"/>
    </row>
    <row r="25" spans="2:9" ht="12.75" customHeight="1">
      <c r="E25" s="67"/>
      <c r="G25" s="67"/>
    </row>
    <row r="26" spans="2:9">
      <c r="C26" s="60" t="s">
        <v>46</v>
      </c>
      <c r="E26" s="67"/>
      <c r="G26" s="67"/>
    </row>
    <row r="27" spans="2:9">
      <c r="C27" s="60" t="s">
        <v>47</v>
      </c>
      <c r="E27" s="67"/>
      <c r="G27" s="67"/>
    </row>
    <row r="28" spans="2:9">
      <c r="C28" s="60" t="s">
        <v>48</v>
      </c>
      <c r="E28" s="67"/>
      <c r="G28" s="67"/>
    </row>
    <row r="29" spans="2:9">
      <c r="E29" s="69">
        <f>SUM(E20:E28)</f>
        <v>1517176.54</v>
      </c>
      <c r="G29" s="69">
        <f>SUM(G20:G28)</f>
        <v>642502</v>
      </c>
    </row>
    <row r="30" spans="2:9">
      <c r="E30" s="69"/>
      <c r="G30" s="69"/>
    </row>
    <row r="31" spans="2:9" ht="19.5" thickBot="1">
      <c r="C31" s="72" t="s">
        <v>49</v>
      </c>
      <c r="E31" s="73">
        <f>+E29+E18+E12</f>
        <v>16060495.32</v>
      </c>
      <c r="G31" s="73">
        <f>+G29+G18+G12</f>
        <v>13394850</v>
      </c>
      <c r="I31" s="74"/>
    </row>
    <row r="32" spans="2:9" ht="19.5" thickTop="1">
      <c r="E32" s="67"/>
      <c r="G32" s="67"/>
    </row>
    <row r="33" spans="2:9">
      <c r="B33" s="65" t="s">
        <v>7</v>
      </c>
      <c r="E33" s="67"/>
      <c r="G33" s="67"/>
    </row>
    <row r="34" spans="2:9">
      <c r="C34" s="60" t="s">
        <v>50</v>
      </c>
      <c r="E34" s="67"/>
      <c r="G34" s="67"/>
    </row>
    <row r="35" spans="2:9">
      <c r="C35" s="60" t="s">
        <v>52</v>
      </c>
      <c r="D35" s="61">
        <v>6</v>
      </c>
      <c r="E35" s="125">
        <f>21373854.83+2424265+1459034+468590-1626211-273300</f>
        <v>23826232.829999998</v>
      </c>
      <c r="G35" s="68">
        <v>7313433</v>
      </c>
      <c r="I35" s="63" t="s">
        <v>148</v>
      </c>
    </row>
    <row r="36" spans="2:9">
      <c r="C36" s="60" t="s">
        <v>53</v>
      </c>
      <c r="E36" s="67"/>
      <c r="G36" s="67"/>
    </row>
    <row r="37" spans="2:9">
      <c r="C37" s="60" t="s">
        <v>54</v>
      </c>
      <c r="E37" s="67"/>
      <c r="G37" s="67"/>
    </row>
    <row r="38" spans="2:9">
      <c r="E38" s="67"/>
      <c r="G38" s="67"/>
    </row>
    <row r="39" spans="2:9" ht="19.5" thickBot="1">
      <c r="C39" s="72" t="s">
        <v>55</v>
      </c>
      <c r="E39" s="73">
        <f>SUM(E34:E38)</f>
        <v>23826232.829999998</v>
      </c>
      <c r="G39" s="73">
        <f>SUM(G34:G38)</f>
        <v>7313433</v>
      </c>
      <c r="I39" s="62"/>
    </row>
    <row r="40" spans="2:9" ht="19.5" thickTop="1">
      <c r="E40" s="67"/>
      <c r="G40" s="67"/>
    </row>
    <row r="41" spans="2:9">
      <c r="C41" s="65" t="s">
        <v>56</v>
      </c>
      <c r="E41" s="75">
        <f>+E39+E31</f>
        <v>39886728.149999999</v>
      </c>
      <c r="F41" s="74"/>
      <c r="G41" s="75">
        <f>+G39+G31</f>
        <v>20708283</v>
      </c>
      <c r="I41" s="74"/>
    </row>
    <row r="42" spans="2:9">
      <c r="C42" s="65"/>
      <c r="E42" s="75"/>
      <c r="F42" s="74"/>
      <c r="G42" s="75"/>
      <c r="I42" s="74"/>
    </row>
    <row r="43" spans="2:9">
      <c r="C43" s="65"/>
      <c r="E43" s="75"/>
      <c r="F43" s="74"/>
      <c r="G43" s="75"/>
      <c r="I43" s="74"/>
    </row>
    <row r="44" spans="2:9">
      <c r="C44" s="65"/>
      <c r="E44" s="75"/>
      <c r="F44" s="74"/>
      <c r="G44" s="75"/>
      <c r="I44" s="74"/>
    </row>
    <row r="45" spans="2:9">
      <c r="C45" s="65"/>
      <c r="E45" s="75"/>
      <c r="F45" s="74"/>
      <c r="G45" s="75"/>
      <c r="I45" s="74"/>
    </row>
    <row r="46" spans="2:9">
      <c r="C46" s="65"/>
      <c r="E46" s="75"/>
      <c r="F46" s="74"/>
      <c r="G46" s="75"/>
      <c r="I46" s="74"/>
    </row>
    <row r="47" spans="2:9">
      <c r="C47" s="65"/>
      <c r="E47" s="75"/>
      <c r="F47" s="74"/>
      <c r="G47" s="75"/>
      <c r="I47" s="74"/>
    </row>
    <row r="48" spans="2:9">
      <c r="C48" s="65"/>
      <c r="E48" s="75"/>
      <c r="F48" s="74"/>
      <c r="G48" s="75"/>
      <c r="I48" s="74"/>
    </row>
    <row r="49" spans="2:9">
      <c r="C49" s="65" t="s">
        <v>110</v>
      </c>
      <c r="E49" s="75"/>
      <c r="F49" s="74"/>
      <c r="G49" s="75"/>
      <c r="I49" s="74"/>
    </row>
    <row r="50" spans="2:9">
      <c r="C50" s="65" t="s">
        <v>121</v>
      </c>
      <c r="D50" s="72"/>
      <c r="E50" s="75"/>
      <c r="F50" s="81"/>
      <c r="G50" s="75"/>
    </row>
    <row r="51" spans="2:9">
      <c r="E51" s="67"/>
      <c r="F51" s="74"/>
      <c r="G51" s="67"/>
    </row>
    <row r="52" spans="2:9">
      <c r="E52" s="67"/>
      <c r="F52" s="74"/>
      <c r="G52" s="67"/>
    </row>
    <row r="53" spans="2:9">
      <c r="E53" s="67"/>
      <c r="F53" s="74"/>
      <c r="G53" s="67"/>
    </row>
    <row r="54" spans="2:9">
      <c r="B54" s="59" t="s">
        <v>118</v>
      </c>
      <c r="E54" s="67"/>
      <c r="F54" s="74"/>
      <c r="G54" s="67"/>
    </row>
    <row r="55" spans="2:9">
      <c r="B55" s="59" t="s">
        <v>119</v>
      </c>
      <c r="E55" s="67"/>
      <c r="F55" s="74"/>
      <c r="G55" s="67"/>
    </row>
    <row r="56" spans="2:9">
      <c r="B56" s="64" t="s">
        <v>353</v>
      </c>
      <c r="E56" s="67"/>
      <c r="F56" s="74"/>
      <c r="G56" s="67"/>
    </row>
    <row r="57" spans="2:9">
      <c r="B57" s="64" t="s">
        <v>97</v>
      </c>
      <c r="E57" s="67"/>
      <c r="F57" s="74"/>
      <c r="G57" s="67"/>
    </row>
    <row r="58" spans="2:9">
      <c r="E58" s="67"/>
      <c r="G58" s="67"/>
    </row>
    <row r="59" spans="2:9" ht="19.5" thickBot="1">
      <c r="B59" s="59" t="s">
        <v>120</v>
      </c>
      <c r="D59" s="61" t="s">
        <v>107</v>
      </c>
      <c r="E59" s="66" t="s">
        <v>354</v>
      </c>
      <c r="G59" s="66" t="s">
        <v>117</v>
      </c>
    </row>
    <row r="60" spans="2:9" ht="19.5" thickTop="1">
      <c r="E60" s="67"/>
      <c r="G60" s="67"/>
    </row>
    <row r="61" spans="2:9">
      <c r="B61" s="59" t="s">
        <v>99</v>
      </c>
      <c r="E61" s="67"/>
      <c r="G61" s="67"/>
    </row>
    <row r="62" spans="2:9">
      <c r="C62" s="63" t="s">
        <v>57</v>
      </c>
      <c r="E62" s="67"/>
      <c r="G62" s="67"/>
    </row>
    <row r="63" spans="2:9">
      <c r="C63" s="63" t="s">
        <v>58</v>
      </c>
      <c r="E63" s="67"/>
      <c r="G63" s="67"/>
    </row>
    <row r="64" spans="2:9">
      <c r="C64" s="76" t="s">
        <v>59</v>
      </c>
      <c r="D64" s="61" t="s">
        <v>104</v>
      </c>
      <c r="E64" s="70">
        <f>24006220.22</f>
        <v>24006220.219999999</v>
      </c>
      <c r="G64" s="70">
        <v>13711665</v>
      </c>
      <c r="I64" s="63" t="s">
        <v>149</v>
      </c>
    </row>
    <row r="65" spans="2:9">
      <c r="C65" s="76" t="s">
        <v>60</v>
      </c>
      <c r="D65" s="61">
        <v>7</v>
      </c>
      <c r="E65" s="70">
        <f>406102</f>
        <v>406102</v>
      </c>
      <c r="G65" s="70">
        <v>406525</v>
      </c>
      <c r="I65" s="63" t="s">
        <v>150</v>
      </c>
    </row>
    <row r="66" spans="2:9">
      <c r="C66" s="76" t="s">
        <v>8</v>
      </c>
      <c r="D66" s="61" t="s">
        <v>105</v>
      </c>
      <c r="E66" s="70">
        <f>23994+8598.5</f>
        <v>32592.5</v>
      </c>
      <c r="G66" s="70">
        <v>150364</v>
      </c>
      <c r="I66" s="63" t="s">
        <v>151</v>
      </c>
    </row>
    <row r="67" spans="2:9">
      <c r="C67" s="76" t="s">
        <v>140</v>
      </c>
      <c r="D67" s="61" t="s">
        <v>106</v>
      </c>
      <c r="E67" s="70">
        <f>69879120+33350</f>
        <v>69912470</v>
      </c>
      <c r="G67" s="70">
        <v>62787940</v>
      </c>
      <c r="I67" s="63" t="s">
        <v>152</v>
      </c>
    </row>
    <row r="68" spans="2:9">
      <c r="C68" s="76" t="s">
        <v>61</v>
      </c>
      <c r="E68" s="70"/>
      <c r="G68" s="70"/>
    </row>
    <row r="69" spans="2:9">
      <c r="C69" s="76" t="s">
        <v>62</v>
      </c>
      <c r="E69" s="70"/>
      <c r="G69" s="70"/>
    </row>
    <row r="70" spans="2:9">
      <c r="C70" s="76"/>
      <c r="E70" s="67"/>
      <c r="G70" s="67"/>
    </row>
    <row r="71" spans="2:9">
      <c r="C71" s="63"/>
      <c r="E71" s="67"/>
      <c r="G71" s="67"/>
    </row>
    <row r="72" spans="2:9">
      <c r="C72" s="63" t="s">
        <v>63</v>
      </c>
      <c r="E72" s="67"/>
      <c r="G72" s="67"/>
    </row>
    <row r="73" spans="2:9">
      <c r="C73" s="63" t="s">
        <v>64</v>
      </c>
      <c r="E73" s="67"/>
      <c r="G73" s="67"/>
    </row>
    <row r="74" spans="2:9">
      <c r="C74" s="63"/>
      <c r="E74" s="67"/>
      <c r="G74" s="67"/>
    </row>
    <row r="75" spans="2:9" ht="19.5" thickBot="1">
      <c r="C75" s="72" t="s">
        <v>65</v>
      </c>
      <c r="E75" s="73">
        <f>SUM(E61:E73)</f>
        <v>94357384.719999999</v>
      </c>
      <c r="G75" s="73">
        <f>SUM(G61:G73)</f>
        <v>77056494</v>
      </c>
      <c r="I75" s="62"/>
    </row>
    <row r="76" spans="2:9" ht="19.5" thickTop="1">
      <c r="E76" s="67"/>
      <c r="G76" s="67"/>
    </row>
    <row r="77" spans="2:9">
      <c r="B77" s="59" t="s">
        <v>66</v>
      </c>
      <c r="E77" s="67"/>
      <c r="G77" s="67"/>
    </row>
    <row r="78" spans="2:9">
      <c r="C78" s="63" t="s">
        <v>67</v>
      </c>
      <c r="D78" s="61">
        <v>8</v>
      </c>
      <c r="E78" s="89"/>
      <c r="G78" s="67"/>
    </row>
    <row r="79" spans="2:9">
      <c r="C79" s="63" t="s">
        <v>68</v>
      </c>
      <c r="E79" s="70"/>
      <c r="G79" s="70"/>
    </row>
    <row r="80" spans="2:9">
      <c r="C80" s="63" t="s">
        <v>69</v>
      </c>
      <c r="E80" s="67"/>
      <c r="G80" s="67"/>
    </row>
    <row r="81" spans="2:9">
      <c r="C81" s="63" t="s">
        <v>63</v>
      </c>
      <c r="E81" s="67"/>
      <c r="G81" s="67"/>
    </row>
    <row r="82" spans="2:9" ht="19.5" thickBot="1">
      <c r="C82" s="72" t="s">
        <v>70</v>
      </c>
      <c r="E82" s="73">
        <f>SUM(E78:E81)</f>
        <v>0</v>
      </c>
      <c r="G82" s="73">
        <f>SUM(G78:G81)</f>
        <v>0</v>
      </c>
    </row>
    <row r="83" spans="2:9" ht="19.5" thickTop="1">
      <c r="E83" s="67"/>
      <c r="G83" s="67"/>
    </row>
    <row r="84" spans="2:9">
      <c r="B84" s="59" t="s">
        <v>71</v>
      </c>
      <c r="E84" s="67"/>
      <c r="G84" s="67"/>
    </row>
    <row r="85" spans="2:9">
      <c r="C85" s="63" t="s">
        <v>39</v>
      </c>
      <c r="D85" s="61">
        <v>9</v>
      </c>
      <c r="E85" s="70">
        <v>100000</v>
      </c>
      <c r="G85" s="70">
        <v>100000</v>
      </c>
      <c r="I85" s="63" t="s">
        <v>154</v>
      </c>
    </row>
    <row r="86" spans="2:9">
      <c r="C86" s="63" t="s">
        <v>96</v>
      </c>
      <c r="D86" s="77"/>
      <c r="E86" s="70"/>
      <c r="G86" s="70"/>
    </row>
    <row r="87" spans="2:9">
      <c r="C87" s="63" t="s">
        <v>72</v>
      </c>
      <c r="E87" s="67"/>
      <c r="G87" s="67"/>
    </row>
    <row r="88" spans="2:9">
      <c r="C88" s="63" t="s">
        <v>73</v>
      </c>
      <c r="E88" s="67">
        <v>10000</v>
      </c>
      <c r="G88" s="67">
        <v>10000</v>
      </c>
      <c r="I88" s="63" t="s">
        <v>155</v>
      </c>
    </row>
    <row r="89" spans="2:9">
      <c r="C89" s="63" t="s">
        <v>9</v>
      </c>
      <c r="E89" s="67">
        <v>219396</v>
      </c>
      <c r="G89" s="67">
        <v>219396</v>
      </c>
      <c r="I89" s="63" t="s">
        <v>156</v>
      </c>
    </row>
    <row r="90" spans="2:9">
      <c r="C90" s="63" t="s">
        <v>74</v>
      </c>
      <c r="D90" s="61">
        <v>9</v>
      </c>
      <c r="E90" s="259">
        <v>-56677608.100000001</v>
      </c>
      <c r="G90" s="259">
        <v>-4943432</v>
      </c>
      <c r="I90" s="63" t="s">
        <v>157</v>
      </c>
    </row>
    <row r="91" spans="2:9">
      <c r="C91" s="63" t="s">
        <v>360</v>
      </c>
      <c r="D91" s="61">
        <v>14</v>
      </c>
      <c r="E91" s="259">
        <v>1877555.44</v>
      </c>
      <c r="G91" s="259">
        <v>-51734176</v>
      </c>
      <c r="I91" s="63" t="s">
        <v>158</v>
      </c>
    </row>
    <row r="92" spans="2:9" ht="19.5" thickBot="1">
      <c r="E92" s="261">
        <f>SUM(E85:E91)</f>
        <v>-54470656.660000004</v>
      </c>
      <c r="G92" s="261">
        <f>SUM(G85:G91)</f>
        <v>-56348212</v>
      </c>
    </row>
    <row r="93" spans="2:9" ht="19.5" thickTop="1">
      <c r="C93" s="63"/>
    </row>
    <row r="94" spans="2:9">
      <c r="C94" s="72" t="s">
        <v>75</v>
      </c>
      <c r="E94" s="78">
        <f>+E92+E82+E75</f>
        <v>39886728.059999995</v>
      </c>
      <c r="F94" s="59"/>
      <c r="G94" s="78">
        <f>+G92+G82+G75</f>
        <v>20708282</v>
      </c>
      <c r="I94" s="62"/>
    </row>
    <row r="95" spans="2:9">
      <c r="C95" s="72"/>
      <c r="E95" s="78"/>
      <c r="F95" s="59"/>
      <c r="G95" s="78"/>
      <c r="I95" s="62"/>
    </row>
    <row r="96" spans="2:9">
      <c r="C96" s="72"/>
      <c r="E96" s="75"/>
      <c r="F96" s="59"/>
      <c r="G96" s="78"/>
      <c r="I96" s="62"/>
    </row>
    <row r="97" spans="3:9">
      <c r="C97" s="72"/>
      <c r="E97" s="78"/>
      <c r="F97" s="78"/>
      <c r="G97" s="78"/>
      <c r="I97" s="62"/>
    </row>
    <row r="98" spans="3:9">
      <c r="C98" s="72"/>
      <c r="E98" s="78"/>
      <c r="F98" s="59"/>
      <c r="G98" s="78"/>
      <c r="I98" s="62"/>
    </row>
    <row r="99" spans="3:9">
      <c r="C99" s="72"/>
      <c r="E99" s="78"/>
      <c r="F99" s="59"/>
      <c r="G99" s="78"/>
      <c r="I99" s="62"/>
    </row>
    <row r="100" spans="3:9">
      <c r="C100" s="72"/>
      <c r="E100" s="78"/>
      <c r="F100" s="59"/>
      <c r="G100" s="78"/>
      <c r="I100" s="62"/>
    </row>
    <row r="102" spans="3:9">
      <c r="C102" s="65" t="s">
        <v>110</v>
      </c>
      <c r="D102" s="65"/>
      <c r="E102" s="79"/>
      <c r="F102" s="80"/>
      <c r="G102" s="79"/>
    </row>
    <row r="103" spans="3:9">
      <c r="C103" s="59" t="s">
        <v>121</v>
      </c>
      <c r="D103" s="59"/>
      <c r="E103" s="78"/>
      <c r="F103" s="78"/>
      <c r="G103" s="78"/>
    </row>
  </sheetData>
  <phoneticPr fontId="3" type="noConversion"/>
  <pageMargins left="0.15748031496062992" right="0.27559055118110237" top="0.71" bottom="0.35433070866141736" header="0.19685039370078741" footer="0.2362204724409449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1:K32"/>
  <sheetViews>
    <sheetView topLeftCell="D1" workbookViewId="0">
      <selection activeCell="J8" sqref="J8"/>
    </sheetView>
  </sheetViews>
  <sheetFormatPr defaultRowHeight="15.75"/>
  <cols>
    <col min="1" max="1" width="5.7109375" style="53" customWidth="1"/>
    <col min="2" max="2" width="3.85546875" style="53" customWidth="1"/>
    <col min="3" max="3" width="46.42578125" style="53" customWidth="1"/>
    <col min="4" max="4" width="7.85546875" style="82" customWidth="1"/>
    <col min="5" max="5" width="14.7109375" style="22" bestFit="1" customWidth="1"/>
    <col min="6" max="6" width="2.28515625" style="22" customWidth="1"/>
    <col min="7" max="7" width="13.5703125" style="22" customWidth="1"/>
    <col min="8" max="8" width="9.140625" style="53"/>
    <col min="9" max="9" width="58" style="53" customWidth="1"/>
    <col min="10" max="10" width="15.7109375" style="53" bestFit="1" customWidth="1"/>
    <col min="11" max="11" width="12.28515625" style="53" bestFit="1" customWidth="1"/>
    <col min="12" max="16384" width="9.140625" style="53"/>
  </cols>
  <sheetData>
    <row r="1" spans="2:10" ht="17.25" customHeight="1">
      <c r="B1" s="7" t="s">
        <v>118</v>
      </c>
    </row>
    <row r="2" spans="2:10">
      <c r="B2" s="7" t="s">
        <v>119</v>
      </c>
    </row>
    <row r="3" spans="2:10">
      <c r="B3" s="96" t="s">
        <v>353</v>
      </c>
    </row>
    <row r="4" spans="2:10">
      <c r="B4" s="96" t="s">
        <v>97</v>
      </c>
    </row>
    <row r="6" spans="2:10" ht="16.5" thickBot="1">
      <c r="D6" s="82" t="s">
        <v>107</v>
      </c>
      <c r="E6" s="55" t="s">
        <v>354</v>
      </c>
      <c r="G6" s="55" t="s">
        <v>117</v>
      </c>
    </row>
    <row r="7" spans="2:10" ht="16.5" thickTop="1"/>
    <row r="8" spans="2:10">
      <c r="C8" s="53" t="s">
        <v>10</v>
      </c>
      <c r="D8" s="82">
        <v>10</v>
      </c>
      <c r="E8" s="97">
        <f>148095723+10204977.33</f>
        <v>158300700.33000001</v>
      </c>
      <c r="F8" s="97"/>
      <c r="G8" s="97">
        <v>75952169</v>
      </c>
      <c r="I8" s="53" t="s">
        <v>141</v>
      </c>
      <c r="J8" s="123"/>
    </row>
    <row r="9" spans="2:10">
      <c r="C9" s="53" t="s">
        <v>76</v>
      </c>
      <c r="E9" s="97">
        <v>89782</v>
      </c>
      <c r="F9" s="97"/>
      <c r="G9" s="97">
        <v>912096</v>
      </c>
      <c r="I9" s="53" t="s">
        <v>322</v>
      </c>
    </row>
    <row r="10" spans="2:10" ht="31.5">
      <c r="C10" s="83" t="s">
        <v>77</v>
      </c>
      <c r="E10" s="126"/>
      <c r="F10" s="97"/>
      <c r="G10" s="97"/>
      <c r="J10" s="123"/>
    </row>
    <row r="11" spans="2:10" ht="31.5">
      <c r="C11" s="83" t="s">
        <v>78</v>
      </c>
      <c r="E11" s="97"/>
      <c r="F11" s="97"/>
      <c r="G11" s="97"/>
    </row>
    <row r="12" spans="2:10">
      <c r="C12" s="53" t="s">
        <v>79</v>
      </c>
      <c r="D12" s="82">
        <v>11</v>
      </c>
      <c r="E12" s="126">
        <f>-(148163156.14+4406811+179219)</f>
        <v>-152749186.13999999</v>
      </c>
      <c r="F12" s="97"/>
      <c r="G12" s="97">
        <v>-42814857</v>
      </c>
      <c r="I12" s="53" t="s">
        <v>142</v>
      </c>
      <c r="J12" s="95"/>
    </row>
    <row r="13" spans="2:10">
      <c r="C13" s="53" t="s">
        <v>80</v>
      </c>
      <c r="D13" s="82">
        <v>12</v>
      </c>
      <c r="E13" s="126">
        <f>-(4230+255932.87+7050+70050+330361.75+53265.54+15120+1350269.02)</f>
        <v>-2086279.1800000002</v>
      </c>
      <c r="F13" s="97"/>
      <c r="G13" s="97">
        <v>-80266145</v>
      </c>
      <c r="I13" s="53" t="s">
        <v>144</v>
      </c>
    </row>
    <row r="14" spans="2:10">
      <c r="C14" s="53" t="s">
        <v>11</v>
      </c>
      <c r="D14" s="82">
        <v>13</v>
      </c>
      <c r="E14" s="126">
        <f>-(1032000+170441)</f>
        <v>-1202441</v>
      </c>
      <c r="F14" s="97"/>
      <c r="G14" s="97">
        <v>-4938182</v>
      </c>
      <c r="I14" s="53" t="s">
        <v>143</v>
      </c>
    </row>
    <row r="15" spans="2:10">
      <c r="C15" s="53" t="s">
        <v>81</v>
      </c>
      <c r="D15" s="82">
        <v>6</v>
      </c>
      <c r="E15" s="97">
        <f>-31971</f>
        <v>-31971</v>
      </c>
      <c r="F15" s="97"/>
      <c r="G15" s="97">
        <v>-468065</v>
      </c>
      <c r="I15" s="53" t="s">
        <v>145</v>
      </c>
    </row>
    <row r="16" spans="2:10">
      <c r="E16" s="97"/>
      <c r="F16" s="97"/>
      <c r="G16" s="97"/>
    </row>
    <row r="17" spans="2:11" s="51" customFormat="1" ht="16.5" thickBot="1">
      <c r="B17" s="7" t="s">
        <v>82</v>
      </c>
      <c r="D17" s="52"/>
      <c r="E17" s="98">
        <f>SUM(E8:E16)</f>
        <v>2320605.0100000273</v>
      </c>
      <c r="F17" s="99"/>
      <c r="G17" s="98">
        <f>SUM(G8:G16)</f>
        <v>-51622984</v>
      </c>
      <c r="J17" s="84"/>
    </row>
    <row r="18" spans="2:11" s="51" customFormat="1" ht="16.5" thickTop="1">
      <c r="C18" s="85"/>
      <c r="D18" s="52"/>
      <c r="E18" s="99"/>
      <c r="F18" s="99"/>
      <c r="G18" s="99"/>
      <c r="J18" s="86"/>
    </row>
    <row r="19" spans="2:11" s="51" customFormat="1">
      <c r="D19" s="52"/>
      <c r="E19" s="99"/>
      <c r="F19" s="99"/>
      <c r="G19" s="99"/>
      <c r="J19" s="84"/>
      <c r="K19" s="84"/>
    </row>
    <row r="20" spans="2:11" ht="31.5">
      <c r="C20" s="83" t="s">
        <v>83</v>
      </c>
      <c r="E20" s="97"/>
      <c r="F20" s="97"/>
      <c r="G20" s="97"/>
      <c r="J20" s="56"/>
    </row>
    <row r="21" spans="2:11" ht="31.5">
      <c r="C21" s="83" t="s">
        <v>84</v>
      </c>
      <c r="E21" s="97"/>
      <c r="F21" s="97"/>
      <c r="G21" s="97"/>
      <c r="J21" s="56"/>
    </row>
    <row r="22" spans="2:11">
      <c r="C22" s="53" t="s">
        <v>12</v>
      </c>
      <c r="D22" s="82">
        <v>14</v>
      </c>
      <c r="E22" s="97">
        <f>-446246.82+3197.25</f>
        <v>-443049.57</v>
      </c>
      <c r="F22" s="97"/>
      <c r="G22" s="97">
        <v>-111193</v>
      </c>
      <c r="I22" s="53" t="s">
        <v>323</v>
      </c>
      <c r="J22" s="56"/>
    </row>
    <row r="23" spans="2:11">
      <c r="E23" s="97"/>
      <c r="F23" s="97"/>
      <c r="G23" s="97"/>
      <c r="J23" s="56"/>
    </row>
    <row r="24" spans="2:11" s="51" customFormat="1" ht="16.5" thickBot="1">
      <c r="C24" s="87" t="s">
        <v>13</v>
      </c>
      <c r="D24" s="88">
        <v>15</v>
      </c>
      <c r="E24" s="98">
        <f>SUM(E17:E23)</f>
        <v>1877555.4400000272</v>
      </c>
      <c r="F24" s="99"/>
      <c r="G24" s="98">
        <f>SUM(G17:G23)</f>
        <v>-51734177</v>
      </c>
    </row>
    <row r="25" spans="2:11" s="51" customFormat="1" ht="16.5" thickTop="1">
      <c r="C25" s="85"/>
      <c r="D25" s="88"/>
      <c r="E25" s="99"/>
      <c r="F25" s="99"/>
      <c r="G25" s="99"/>
    </row>
    <row r="26" spans="2:11" s="51" customFormat="1">
      <c r="C26" s="85" t="s">
        <v>14</v>
      </c>
      <c r="D26" s="88">
        <v>15</v>
      </c>
      <c r="E26" s="99"/>
      <c r="F26" s="99"/>
      <c r="G26" s="99"/>
    </row>
    <row r="27" spans="2:11" s="51" customFormat="1">
      <c r="C27" s="85"/>
      <c r="D27" s="88"/>
      <c r="E27" s="99"/>
      <c r="F27" s="99"/>
      <c r="G27" s="99"/>
    </row>
    <row r="28" spans="2:11" s="51" customFormat="1" ht="16.5" thickBot="1">
      <c r="C28" s="87" t="s">
        <v>15</v>
      </c>
      <c r="D28" s="52">
        <v>15</v>
      </c>
      <c r="E28" s="98">
        <f>SUM(E24:E27)</f>
        <v>1877555.4400000272</v>
      </c>
      <c r="F28" s="99"/>
      <c r="G28" s="98">
        <f>SUM(G24:G27)</f>
        <v>-51734177</v>
      </c>
    </row>
    <row r="29" spans="2:11" s="51" customFormat="1" ht="16.5" thickTop="1">
      <c r="D29" s="52"/>
      <c r="E29" s="99"/>
      <c r="F29" s="99"/>
      <c r="G29" s="99"/>
    </row>
    <row r="31" spans="2:11">
      <c r="C31" s="54" t="s">
        <v>110</v>
      </c>
      <c r="D31" s="54"/>
      <c r="E31" s="58"/>
      <c r="F31" s="23"/>
      <c r="G31" s="58"/>
    </row>
    <row r="32" spans="2:11">
      <c r="C32" s="7" t="s">
        <v>121</v>
      </c>
      <c r="D32" s="7"/>
      <c r="E32" s="57"/>
      <c r="F32" s="57"/>
      <c r="G32" s="57"/>
    </row>
  </sheetData>
  <phoneticPr fontId="3" type="noConversion"/>
  <pageMargins left="0.36" right="0.39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0"/>
  <sheetViews>
    <sheetView workbookViewId="0">
      <selection activeCell="B22" sqref="B22"/>
    </sheetView>
  </sheetViews>
  <sheetFormatPr defaultRowHeight="15"/>
  <cols>
    <col min="1" max="1" width="5.85546875" style="28" customWidth="1"/>
    <col min="2" max="2" width="55.28515625" style="28" customWidth="1"/>
    <col min="3" max="3" width="5.28515625" style="28" customWidth="1"/>
    <col min="4" max="4" width="13.28515625" style="21" customWidth="1"/>
    <col min="5" max="5" width="3.7109375" style="21" customWidth="1"/>
    <col min="6" max="6" width="13.28515625" style="21" customWidth="1"/>
    <col min="7" max="16384" width="9.140625" style="28"/>
  </cols>
  <sheetData>
    <row r="1" spans="1:6">
      <c r="B1" s="30" t="s">
        <v>123</v>
      </c>
    </row>
    <row r="2" spans="1:6">
      <c r="B2" s="6" t="s">
        <v>119</v>
      </c>
    </row>
    <row r="3" spans="1:6">
      <c r="B3" s="6" t="s">
        <v>24</v>
      </c>
    </row>
    <row r="5" spans="1:6" s="32" customFormat="1">
      <c r="B5" s="31" t="s">
        <v>358</v>
      </c>
      <c r="D5" s="26"/>
      <c r="E5" s="26"/>
      <c r="F5" s="26"/>
    </row>
    <row r="6" spans="1:6" s="32" customFormat="1">
      <c r="B6" s="33" t="s">
        <v>97</v>
      </c>
      <c r="D6" s="26"/>
      <c r="E6" s="26"/>
      <c r="F6" s="26"/>
    </row>
    <row r="7" spans="1:6" s="32" customFormat="1">
      <c r="C7" s="34"/>
      <c r="D7" s="35"/>
      <c r="E7" s="26"/>
      <c r="F7" s="35"/>
    </row>
    <row r="8" spans="1:6" s="32" customFormat="1" ht="15.75" thickBot="1">
      <c r="B8" s="34"/>
      <c r="C8" s="34"/>
      <c r="D8" s="36" t="s">
        <v>361</v>
      </c>
      <c r="E8" s="26"/>
      <c r="F8" s="36" t="s">
        <v>124</v>
      </c>
    </row>
    <row r="9" spans="1:6" s="32" customFormat="1" ht="15.75" thickTop="1">
      <c r="A9" s="37" t="s">
        <v>112</v>
      </c>
      <c r="C9" s="34"/>
      <c r="D9" s="35"/>
      <c r="E9" s="26"/>
      <c r="F9" s="35"/>
    </row>
    <row r="10" spans="1:6" s="32" customFormat="1">
      <c r="B10" s="32" t="s">
        <v>25</v>
      </c>
      <c r="C10" s="34"/>
      <c r="D10" s="38">
        <f>+'ardh-shpenz'!E24</f>
        <v>1877555.4400000272</v>
      </c>
      <c r="E10" s="26"/>
      <c r="F10" s="38"/>
    </row>
    <row r="11" spans="1:6" s="32" customFormat="1">
      <c r="B11" s="32" t="s">
        <v>26</v>
      </c>
      <c r="C11" s="34"/>
      <c r="D11" s="38"/>
      <c r="E11" s="26"/>
      <c r="F11" s="26"/>
    </row>
    <row r="12" spans="1:6" s="32" customFormat="1">
      <c r="B12" s="32" t="s">
        <v>27</v>
      </c>
      <c r="C12" s="34"/>
      <c r="D12" s="38">
        <f>-'ardh-shpenz'!E15</f>
        <v>31971</v>
      </c>
      <c r="E12" s="26"/>
      <c r="F12" s="38">
        <v>0</v>
      </c>
    </row>
    <row r="13" spans="1:6" s="32" customFormat="1">
      <c r="B13" s="32" t="s">
        <v>28</v>
      </c>
      <c r="C13" s="34"/>
      <c r="D13" s="38">
        <f>+BK!E70-BK!G70</f>
        <v>0</v>
      </c>
      <c r="E13" s="26"/>
      <c r="F13" s="39">
        <v>0</v>
      </c>
    </row>
    <row r="14" spans="1:6" s="32" customFormat="1">
      <c r="B14" s="32" t="s">
        <v>29</v>
      </c>
      <c r="C14" s="34"/>
      <c r="D14" s="35"/>
      <c r="E14" s="26"/>
      <c r="F14" s="35"/>
    </row>
    <row r="15" spans="1:6" s="32" customFormat="1">
      <c r="B15" s="32" t="s">
        <v>30</v>
      </c>
      <c r="C15" s="34"/>
      <c r="D15" s="35"/>
      <c r="E15" s="26"/>
      <c r="F15" s="35"/>
    </row>
    <row r="16" spans="1:6" s="32" customFormat="1">
      <c r="B16" s="34"/>
      <c r="C16" s="34"/>
      <c r="D16" s="35"/>
      <c r="E16" s="26"/>
      <c r="F16" s="35"/>
    </row>
    <row r="17" spans="1:6" s="32" customFormat="1" ht="30">
      <c r="B17" s="40" t="s">
        <v>85</v>
      </c>
      <c r="D17" s="26">
        <f>+BK!G14-BK!E14+BK!G15-BK!E15+BK!G28-BK!E28</f>
        <v>-1540602.8399999994</v>
      </c>
      <c r="E17" s="35"/>
      <c r="F17" s="26">
        <v>0</v>
      </c>
    </row>
    <row r="18" spans="1:6" s="32" customFormat="1">
      <c r="D18" s="35"/>
      <c r="E18" s="35"/>
      <c r="F18" s="35"/>
    </row>
    <row r="19" spans="1:6" s="32" customFormat="1">
      <c r="B19" s="32" t="s">
        <v>31</v>
      </c>
      <c r="D19" s="38">
        <f>+BK!G20-BK!E20-BK!E21+BK!G21-BK!E22+BK!G22-BK!E24+BK!G24-BK!E23+BK!G23</f>
        <v>-874674.54</v>
      </c>
      <c r="E19" s="35"/>
      <c r="F19" s="39">
        <v>0</v>
      </c>
    </row>
    <row r="20" spans="1:6" s="32" customFormat="1">
      <c r="B20" s="32" t="s">
        <v>32</v>
      </c>
      <c r="D20" s="26">
        <f>BK!E62-BK!G62+BK!E64-BK!G64+BK!E66-BK!G66+BK!E67-BK!G67+BK!E65-BK!G65+BK!E68-BK!G68+BK!E69-BK!G69+'ardh-shpenz'!E26-'cash-flow'!D23+BK!E72-BK!G72</f>
        <v>17300890.719999999</v>
      </c>
      <c r="E20" s="35"/>
      <c r="F20" s="39">
        <v>0</v>
      </c>
    </row>
    <row r="21" spans="1:6" s="32" customFormat="1">
      <c r="B21" s="31" t="s">
        <v>33</v>
      </c>
      <c r="D21" s="41">
        <f>SUM(D10:D20)</f>
        <v>16795139.780000027</v>
      </c>
      <c r="E21" s="38"/>
      <c r="F21" s="41">
        <v>0</v>
      </c>
    </row>
    <row r="22" spans="1:6" s="32" customFormat="1" ht="12.75" customHeight="1">
      <c r="B22" s="32" t="s">
        <v>16</v>
      </c>
      <c r="D22" s="35"/>
      <c r="E22" s="35"/>
      <c r="F22" s="35"/>
    </row>
    <row r="23" spans="1:6" s="32" customFormat="1" ht="12.75" customHeight="1">
      <c r="B23" s="32" t="s">
        <v>17</v>
      </c>
      <c r="D23" s="38"/>
      <c r="E23" s="35"/>
      <c r="F23" s="38"/>
    </row>
    <row r="24" spans="1:6" s="32" customFormat="1">
      <c r="D24" s="35"/>
      <c r="E24" s="35"/>
      <c r="F24" s="35"/>
    </row>
    <row r="25" spans="1:6" s="32" customFormat="1">
      <c r="A25" s="42" t="s">
        <v>115</v>
      </c>
      <c r="D25" s="43">
        <f>SUM(D21:D24)</f>
        <v>16795139.780000027</v>
      </c>
      <c r="E25" s="35"/>
      <c r="F25" s="43">
        <v>0</v>
      </c>
    </row>
    <row r="26" spans="1:6" s="32" customFormat="1">
      <c r="A26" s="42"/>
      <c r="D26" s="26"/>
      <c r="E26" s="35"/>
      <c r="F26" s="26"/>
    </row>
    <row r="27" spans="1:6" s="32" customFormat="1">
      <c r="B27" s="32" t="s">
        <v>34</v>
      </c>
      <c r="D27" s="26"/>
      <c r="E27" s="35"/>
      <c r="F27" s="26"/>
    </row>
    <row r="28" spans="1:6" s="32" customFormat="1">
      <c r="B28" s="32" t="s">
        <v>35</v>
      </c>
      <c r="D28" s="38">
        <f>-BK!E35+BK!G35+'ardh-shpenz'!E15</f>
        <v>-16544770.829999998</v>
      </c>
      <c r="E28" s="35"/>
      <c r="F28" s="26">
        <v>0</v>
      </c>
    </row>
    <row r="29" spans="1:6" s="32" customFormat="1">
      <c r="B29" s="32" t="s">
        <v>108</v>
      </c>
      <c r="D29" s="38">
        <f>BK!G37-BK!E37</f>
        <v>0</v>
      </c>
      <c r="E29" s="35"/>
      <c r="F29" s="26">
        <v>0</v>
      </c>
    </row>
    <row r="30" spans="1:6" s="32" customFormat="1">
      <c r="B30" s="32" t="s">
        <v>36</v>
      </c>
      <c r="D30" s="35"/>
      <c r="E30" s="35"/>
      <c r="F30" s="35"/>
    </row>
    <row r="31" spans="1:6" s="32" customFormat="1" ht="12.75" customHeight="1">
      <c r="B31" s="32" t="s">
        <v>18</v>
      </c>
      <c r="D31" s="35"/>
      <c r="E31" s="35"/>
      <c r="F31" s="35"/>
    </row>
    <row r="32" spans="1:6" s="32" customFormat="1" ht="12.75" customHeight="1">
      <c r="B32" s="32" t="s">
        <v>19</v>
      </c>
      <c r="D32" s="35"/>
      <c r="E32" s="35"/>
      <c r="F32" s="35"/>
    </row>
    <row r="33" spans="2:6" s="32" customFormat="1">
      <c r="B33" s="34"/>
      <c r="C33" s="34"/>
      <c r="D33" s="35"/>
      <c r="E33" s="35"/>
      <c r="F33" s="35"/>
    </row>
    <row r="34" spans="2:6" s="32" customFormat="1">
      <c r="B34" s="44" t="s">
        <v>86</v>
      </c>
      <c r="D34" s="43">
        <f>SUM(D27:D32)</f>
        <v>-16544770.829999998</v>
      </c>
      <c r="E34" s="35"/>
      <c r="F34" s="43">
        <v>0</v>
      </c>
    </row>
    <row r="35" spans="2:6" s="32" customFormat="1">
      <c r="B35" s="34"/>
      <c r="C35" s="34"/>
      <c r="D35" s="35"/>
      <c r="E35" s="35"/>
      <c r="F35" s="35"/>
    </row>
    <row r="36" spans="2:6" s="32" customFormat="1">
      <c r="B36" s="32" t="s">
        <v>88</v>
      </c>
      <c r="D36" s="26"/>
      <c r="E36" s="35"/>
      <c r="F36" s="26"/>
    </row>
    <row r="37" spans="2:6" s="32" customFormat="1">
      <c r="B37" s="32" t="s">
        <v>20</v>
      </c>
      <c r="D37" s="26">
        <f>BK!E85-BK!G85</f>
        <v>0</v>
      </c>
      <c r="E37" s="35"/>
      <c r="F37" s="26"/>
    </row>
    <row r="38" spans="2:6" s="32" customFormat="1">
      <c r="B38" s="32" t="s">
        <v>37</v>
      </c>
      <c r="D38" s="38">
        <f>+BK!E82-BK!G82</f>
        <v>0</v>
      </c>
      <c r="E38" s="35"/>
      <c r="F38" s="38">
        <v>0</v>
      </c>
    </row>
    <row r="39" spans="2:6" s="32" customFormat="1">
      <c r="B39" s="32" t="s">
        <v>21</v>
      </c>
      <c r="D39" s="35"/>
      <c r="E39" s="35"/>
      <c r="F39" s="35"/>
    </row>
    <row r="40" spans="2:6" s="32" customFormat="1" ht="12.75" customHeight="1">
      <c r="B40" s="32" t="s">
        <v>38</v>
      </c>
      <c r="D40" s="38"/>
      <c r="E40" s="35"/>
      <c r="F40" s="35"/>
    </row>
    <row r="41" spans="2:6" s="32" customFormat="1">
      <c r="B41" s="34"/>
      <c r="C41" s="34"/>
      <c r="D41" s="35"/>
      <c r="E41" s="35"/>
      <c r="F41" s="35"/>
    </row>
    <row r="42" spans="2:6" s="32" customFormat="1">
      <c r="B42" s="44" t="s">
        <v>122</v>
      </c>
      <c r="D42" s="43">
        <f>SUM(D36:D41)</f>
        <v>0</v>
      </c>
      <c r="E42" s="35"/>
      <c r="F42" s="43">
        <v>0</v>
      </c>
    </row>
    <row r="43" spans="2:6" s="32" customFormat="1">
      <c r="B43" s="34"/>
      <c r="C43" s="34"/>
      <c r="D43" s="35"/>
      <c r="E43" s="35"/>
      <c r="F43" s="35"/>
    </row>
    <row r="44" spans="2:6" s="32" customFormat="1">
      <c r="B44" s="42" t="s">
        <v>22</v>
      </c>
      <c r="D44" s="45">
        <f>+D42+D25+D34</f>
        <v>250368.95000002906</v>
      </c>
      <c r="E44" s="35"/>
      <c r="F44" s="45">
        <v>0</v>
      </c>
    </row>
    <row r="45" spans="2:6" s="32" customFormat="1">
      <c r="B45" s="42"/>
      <c r="D45" s="38"/>
      <c r="E45" s="35"/>
      <c r="F45" s="38"/>
    </row>
    <row r="46" spans="2:6" s="32" customFormat="1">
      <c r="B46" s="42" t="s">
        <v>87</v>
      </c>
      <c r="D46" s="45">
        <f>+F47</f>
        <v>2945186</v>
      </c>
      <c r="E46" s="35"/>
      <c r="F46" s="48">
        <v>0</v>
      </c>
    </row>
    <row r="47" spans="2:6" s="32" customFormat="1" ht="15.75" thickBot="1">
      <c r="B47" s="42" t="s">
        <v>23</v>
      </c>
      <c r="D47" s="49">
        <f>D44+D46</f>
        <v>3195554.9500000291</v>
      </c>
      <c r="E47" s="26"/>
      <c r="F47" s="27">
        <f>BK!G10</f>
        <v>2945186</v>
      </c>
    </row>
    <row r="48" spans="2:6" s="32" customFormat="1" ht="15.75" thickTop="1">
      <c r="D48" s="26"/>
      <c r="E48" s="26"/>
      <c r="F48" s="26"/>
    </row>
    <row r="49" spans="2:6" s="32" customFormat="1">
      <c r="B49" s="37" t="s">
        <v>110</v>
      </c>
      <c r="C49" s="37"/>
      <c r="D49" s="46"/>
      <c r="E49" s="25"/>
      <c r="F49" s="47" t="s">
        <v>111</v>
      </c>
    </row>
    <row r="50" spans="2:6">
      <c r="B50" s="30" t="s">
        <v>125</v>
      </c>
      <c r="C50" s="30"/>
      <c r="D50" s="24"/>
      <c r="E50" s="24"/>
      <c r="F50" s="29"/>
    </row>
  </sheetData>
  <phoneticPr fontId="3" type="noConversion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4:I36"/>
  <sheetViews>
    <sheetView topLeftCell="A28" workbookViewId="0">
      <selection activeCell="F34" sqref="F34"/>
    </sheetView>
  </sheetViews>
  <sheetFormatPr defaultRowHeight="12.75"/>
  <cols>
    <col min="1" max="1" width="36.42578125" style="1" customWidth="1"/>
    <col min="2" max="2" width="13" style="9" customWidth="1"/>
    <col min="3" max="3" width="2.85546875" style="9" customWidth="1"/>
    <col min="4" max="4" width="12.42578125" style="9" customWidth="1"/>
    <col min="5" max="5" width="3.28515625" style="9" customWidth="1"/>
    <col min="6" max="6" width="15.5703125" style="9" customWidth="1"/>
    <col min="7" max="7" width="2.7109375" style="9" customWidth="1"/>
    <col min="8" max="8" width="15.42578125" style="9" customWidth="1"/>
    <col min="9" max="9" width="11.140625" style="1" bestFit="1" customWidth="1"/>
    <col min="10" max="16384" width="9.140625" style="1"/>
  </cols>
  <sheetData>
    <row r="4" spans="1:8" ht="15.75">
      <c r="A4" s="7" t="s">
        <v>123</v>
      </c>
    </row>
    <row r="5" spans="1:8" ht="15.75">
      <c r="A5" s="7" t="s">
        <v>119</v>
      </c>
    </row>
    <row r="6" spans="1:8" ht="16.5">
      <c r="A6" s="5" t="s">
        <v>359</v>
      </c>
    </row>
    <row r="7" spans="1:8" ht="16.5">
      <c r="A7" s="5" t="s">
        <v>97</v>
      </c>
    </row>
    <row r="11" spans="1:8" s="2" customFormat="1" ht="38.25">
      <c r="B11" s="13" t="s">
        <v>93</v>
      </c>
      <c r="C11" s="13"/>
      <c r="D11" s="13" t="s">
        <v>94</v>
      </c>
      <c r="E11" s="13"/>
      <c r="F11" s="13" t="s">
        <v>95</v>
      </c>
      <c r="G11" s="13"/>
      <c r="H11" s="13" t="s">
        <v>2</v>
      </c>
    </row>
    <row r="12" spans="1:8" s="2" customFormat="1">
      <c r="A12" s="4"/>
      <c r="B12" s="12"/>
      <c r="C12" s="12"/>
      <c r="D12" s="50"/>
      <c r="E12" s="12"/>
      <c r="F12" s="92"/>
      <c r="G12" s="12"/>
      <c r="H12" s="12"/>
    </row>
    <row r="13" spans="1:8" s="2" customFormat="1">
      <c r="A13" s="3" t="s">
        <v>355</v>
      </c>
      <c r="B13" s="91">
        <v>100000</v>
      </c>
      <c r="C13" s="15"/>
      <c r="D13" s="14">
        <v>229396</v>
      </c>
      <c r="E13" s="15"/>
      <c r="F13" s="91">
        <v>-4943432</v>
      </c>
      <c r="G13" s="15"/>
      <c r="H13" s="91">
        <f>SUM(B13:F13)</f>
        <v>-4614036</v>
      </c>
    </row>
    <row r="14" spans="1:8" s="2" customFormat="1">
      <c r="A14" s="3"/>
      <c r="B14" s="90"/>
      <c r="C14" s="15"/>
      <c r="D14" s="15"/>
      <c r="E14" s="15"/>
      <c r="F14" s="90"/>
      <c r="G14" s="15"/>
      <c r="H14" s="90"/>
    </row>
    <row r="15" spans="1:8" s="2" customFormat="1">
      <c r="A15" s="4" t="s">
        <v>91</v>
      </c>
      <c r="B15" s="90"/>
      <c r="C15" s="16"/>
      <c r="D15" s="15"/>
      <c r="E15" s="16"/>
      <c r="F15" s="90">
        <f>BK!G91</f>
        <v>-51734176</v>
      </c>
      <c r="G15" s="15"/>
      <c r="H15" s="90">
        <f>SUM(F15:G15)</f>
        <v>-51734176</v>
      </c>
    </row>
    <row r="16" spans="1:8" s="2" customFormat="1">
      <c r="A16" s="4" t="s">
        <v>38</v>
      </c>
      <c r="B16" s="90"/>
      <c r="C16" s="16"/>
      <c r="D16" s="15"/>
      <c r="E16" s="16"/>
      <c r="F16" s="90"/>
      <c r="G16" s="15"/>
      <c r="H16" s="15"/>
    </row>
    <row r="17" spans="1:9" s="2" customFormat="1">
      <c r="A17" s="4" t="s">
        <v>92</v>
      </c>
      <c r="B17" s="90"/>
      <c r="C17" s="16"/>
      <c r="D17" s="15"/>
      <c r="E17" s="15"/>
      <c r="F17" s="90">
        <v>-229396</v>
      </c>
      <c r="G17" s="15"/>
      <c r="H17" s="15"/>
    </row>
    <row r="18" spans="1:9" s="2" customFormat="1">
      <c r="A18" s="4"/>
      <c r="B18" s="90"/>
      <c r="C18" s="16"/>
      <c r="D18" s="15"/>
      <c r="E18" s="16"/>
      <c r="F18" s="90"/>
      <c r="G18" s="16"/>
      <c r="H18" s="15"/>
    </row>
    <row r="19" spans="1:9" s="2" customFormat="1" ht="11.25" customHeight="1">
      <c r="A19" s="4"/>
      <c r="B19" s="90"/>
      <c r="C19" s="16"/>
      <c r="D19" s="15"/>
      <c r="E19" s="16"/>
      <c r="F19" s="90"/>
      <c r="G19" s="16"/>
      <c r="H19" s="16"/>
    </row>
    <row r="20" spans="1:9" s="2" customFormat="1" ht="13.5" thickBot="1">
      <c r="A20" s="3" t="s">
        <v>356</v>
      </c>
      <c r="B20" s="93">
        <f>SUM(B13:B19)</f>
        <v>100000</v>
      </c>
      <c r="C20" s="15"/>
      <c r="D20" s="17">
        <f>SUM(D13:D19)</f>
        <v>229396</v>
      </c>
      <c r="E20" s="15"/>
      <c r="F20" s="93">
        <f>SUM(F13:F19)</f>
        <v>-56907004</v>
      </c>
      <c r="G20" s="15"/>
      <c r="H20" s="17">
        <f>SUM(H13:H19)</f>
        <v>-56348212</v>
      </c>
      <c r="I20" s="11">
        <f>+H20-BK!G92</f>
        <v>0</v>
      </c>
    </row>
    <row r="21" spans="1:9" s="2" customFormat="1" ht="13.5" thickTop="1">
      <c r="A21" s="3"/>
      <c r="B21" s="90"/>
      <c r="C21" s="15"/>
      <c r="D21" s="15"/>
      <c r="E21" s="15"/>
      <c r="F21" s="90"/>
      <c r="G21" s="15"/>
      <c r="H21" s="15"/>
    </row>
    <row r="22" spans="1:9" s="2" customFormat="1">
      <c r="A22" s="4" t="s">
        <v>89</v>
      </c>
      <c r="B22" s="90"/>
      <c r="C22" s="15"/>
      <c r="D22" s="15"/>
      <c r="E22" s="15"/>
      <c r="F22" s="90"/>
      <c r="G22" s="15"/>
      <c r="H22" s="15"/>
    </row>
    <row r="23" spans="1:9" s="2" customFormat="1">
      <c r="A23" s="4" t="s">
        <v>90</v>
      </c>
      <c r="B23" s="94"/>
      <c r="C23" s="15"/>
      <c r="D23" s="15"/>
      <c r="E23" s="15"/>
      <c r="F23" s="90"/>
      <c r="G23" s="15"/>
      <c r="H23" s="90">
        <f>B23+D23+F23</f>
        <v>0</v>
      </c>
    </row>
    <row r="24" spans="1:9" s="2" customFormat="1">
      <c r="A24" s="4" t="s">
        <v>91</v>
      </c>
      <c r="B24" s="90"/>
      <c r="C24" s="10"/>
      <c r="D24" s="15"/>
      <c r="E24" s="10"/>
      <c r="F24" s="90">
        <f>BK!E91</f>
        <v>1877555.44</v>
      </c>
      <c r="G24" s="15"/>
      <c r="H24" s="90">
        <f>SUM(B24:G24)</f>
        <v>1877555.44</v>
      </c>
    </row>
    <row r="25" spans="1:9" s="2" customFormat="1">
      <c r="A25" s="4" t="s">
        <v>38</v>
      </c>
      <c r="B25" s="90"/>
      <c r="C25" s="16"/>
      <c r="D25" s="15"/>
      <c r="E25" s="16"/>
      <c r="F25" s="90"/>
      <c r="G25" s="15"/>
      <c r="H25" s="90">
        <f>SUM(B25:G25)</f>
        <v>0</v>
      </c>
    </row>
    <row r="26" spans="1:9" s="2" customFormat="1">
      <c r="A26" s="4" t="s">
        <v>116</v>
      </c>
      <c r="B26" s="94"/>
      <c r="C26" s="16"/>
      <c r="D26" s="15"/>
      <c r="E26" s="16"/>
      <c r="F26" s="90"/>
      <c r="G26" s="16"/>
      <c r="H26" s="90">
        <f>SUM(B26:G26)</f>
        <v>0</v>
      </c>
    </row>
    <row r="27" spans="1:9" s="2" customFormat="1">
      <c r="A27" s="4"/>
      <c r="B27" s="90"/>
      <c r="C27" s="15"/>
      <c r="D27" s="15"/>
      <c r="E27" s="16"/>
      <c r="F27" s="90"/>
      <c r="G27" s="16"/>
      <c r="H27" s="90">
        <f>SUM(B27:G27)</f>
        <v>0</v>
      </c>
    </row>
    <row r="28" spans="1:9" s="2" customFormat="1">
      <c r="A28" s="4"/>
      <c r="B28" s="90"/>
      <c r="C28" s="16"/>
      <c r="D28" s="15"/>
      <c r="E28" s="16"/>
      <c r="F28" s="90"/>
      <c r="G28" s="16"/>
      <c r="H28" s="90"/>
    </row>
    <row r="29" spans="1:9" s="2" customFormat="1" ht="13.5" thickBot="1">
      <c r="A29" s="3" t="s">
        <v>357</v>
      </c>
      <c r="B29" s="18">
        <f>SUM(B20:B28)</f>
        <v>100000</v>
      </c>
      <c r="C29" s="15"/>
      <c r="D29" s="17">
        <f>SUM(D20:D28)</f>
        <v>229396</v>
      </c>
      <c r="E29" s="15"/>
      <c r="F29" s="18">
        <f>SUM(F20:F28)</f>
        <v>-55029448.560000002</v>
      </c>
      <c r="G29" s="19"/>
      <c r="H29" s="18">
        <f>SUM(H20:H28)</f>
        <v>-54470656.560000002</v>
      </c>
      <c r="I29" s="8">
        <f>+H29-BK!E92</f>
        <v>0.10000000149011612</v>
      </c>
    </row>
    <row r="30" spans="1:9" s="2" customFormat="1" ht="13.5" thickTop="1">
      <c r="A30" s="4"/>
      <c r="B30" s="12"/>
      <c r="C30" s="12"/>
      <c r="D30" s="12"/>
      <c r="E30" s="12"/>
      <c r="F30" s="12"/>
      <c r="G30" s="12"/>
      <c r="H30" s="12"/>
    </row>
    <row r="31" spans="1:9" s="2" customFormat="1">
      <c r="A31" s="4"/>
      <c r="B31" s="12"/>
      <c r="C31" s="12"/>
      <c r="D31" s="12"/>
      <c r="E31" s="12"/>
      <c r="F31" s="12"/>
      <c r="G31" s="12"/>
      <c r="H31" s="12"/>
    </row>
    <row r="32" spans="1:9" s="2" customFormat="1">
      <c r="A32" s="4"/>
      <c r="B32" s="12"/>
      <c r="C32" s="12"/>
      <c r="D32" s="12"/>
      <c r="E32" s="12"/>
      <c r="F32" s="12"/>
      <c r="G32" s="12"/>
      <c r="H32" s="12"/>
    </row>
    <row r="34" spans="1:9" ht="16.5">
      <c r="B34" s="20"/>
    </row>
    <row r="35" spans="1:9" ht="14.25">
      <c r="A35" s="37" t="s">
        <v>110</v>
      </c>
      <c r="B35" s="37"/>
      <c r="C35" s="46"/>
      <c r="D35" s="25"/>
      <c r="E35" s="47"/>
      <c r="G35" s="25"/>
      <c r="H35" s="47" t="s">
        <v>111</v>
      </c>
      <c r="I35" s="47"/>
    </row>
    <row r="36" spans="1:9" ht="16.5">
      <c r="A36" s="30" t="s">
        <v>121</v>
      </c>
      <c r="B36" s="30"/>
      <c r="C36" s="24"/>
      <c r="D36" s="24"/>
      <c r="E36" s="29"/>
      <c r="F36" s="20"/>
      <c r="G36" s="24"/>
      <c r="H36" s="29"/>
      <c r="I36" s="29"/>
    </row>
  </sheetData>
  <phoneticPr fontId="3" type="noConversion"/>
  <pageMargins left="0.23" right="0.21" top="0.41" bottom="1" header="0.26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L40" sqref="L40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3.28515625" customWidth="1"/>
    <col min="5" max="5" width="14.42578125" bestFit="1" customWidth="1"/>
    <col min="6" max="6" width="12" customWidth="1"/>
    <col min="7" max="7" width="14.42578125" bestFit="1" customWidth="1"/>
    <col min="9" max="9" width="13.42578125" bestFit="1" customWidth="1"/>
    <col min="10" max="10" width="10.140625" bestFit="1" customWidth="1"/>
    <col min="13" max="13" width="12.28515625" customWidth="1"/>
  </cols>
  <sheetData>
    <row r="1" spans="1:9" ht="15">
      <c r="B1" s="100" t="s">
        <v>126</v>
      </c>
    </row>
    <row r="2" spans="1:9">
      <c r="B2" s="101" t="s">
        <v>127</v>
      </c>
    </row>
    <row r="3" spans="1:9">
      <c r="B3" s="101"/>
    </row>
    <row r="4" spans="1:9" ht="15.75">
      <c r="B4" s="268" t="s">
        <v>352</v>
      </c>
      <c r="C4" s="268"/>
      <c r="D4" s="268"/>
      <c r="E4" s="268"/>
      <c r="F4" s="268"/>
      <c r="G4" s="268"/>
    </row>
    <row r="6" spans="1:9">
      <c r="A6" s="269" t="s">
        <v>128</v>
      </c>
      <c r="B6" s="271" t="s">
        <v>129</v>
      </c>
      <c r="C6" s="269" t="s">
        <v>130</v>
      </c>
      <c r="D6" s="102" t="s">
        <v>131</v>
      </c>
      <c r="E6" s="269" t="s">
        <v>132</v>
      </c>
      <c r="F6" s="269" t="s">
        <v>98</v>
      </c>
      <c r="G6" s="102" t="s">
        <v>131</v>
      </c>
    </row>
    <row r="7" spans="1:9">
      <c r="A7" s="270"/>
      <c r="B7" s="272"/>
      <c r="C7" s="270"/>
      <c r="D7" s="103">
        <v>40544</v>
      </c>
      <c r="E7" s="270"/>
      <c r="F7" s="270"/>
      <c r="G7" s="103">
        <v>40908</v>
      </c>
      <c r="H7" s="104"/>
      <c r="I7" s="104"/>
    </row>
    <row r="8" spans="1:9">
      <c r="A8" s="105">
        <v>1</v>
      </c>
      <c r="B8" s="106" t="s">
        <v>133</v>
      </c>
      <c r="C8" s="105"/>
      <c r="D8" s="107">
        <v>0</v>
      </c>
      <c r="E8" s="108">
        <v>0</v>
      </c>
      <c r="F8" s="108">
        <v>0</v>
      </c>
      <c r="G8" s="108">
        <f t="shared" ref="G8:G13" si="0">D8+E8-F8</f>
        <v>0</v>
      </c>
      <c r="H8" s="104"/>
      <c r="I8" s="104"/>
    </row>
    <row r="9" spans="1:9">
      <c r="A9" s="105">
        <v>2</v>
      </c>
      <c r="B9" s="106" t="s">
        <v>109</v>
      </c>
      <c r="C9" s="105"/>
      <c r="D9" s="108">
        <v>0</v>
      </c>
      <c r="E9" s="108">
        <v>0</v>
      </c>
      <c r="F9" s="108">
        <v>0</v>
      </c>
      <c r="G9" s="108">
        <f t="shared" si="0"/>
        <v>0</v>
      </c>
      <c r="H9" s="109"/>
      <c r="I9" s="110"/>
    </row>
    <row r="10" spans="1:9">
      <c r="A10" s="105">
        <v>3</v>
      </c>
      <c r="B10" s="106" t="s">
        <v>134</v>
      </c>
      <c r="C10" s="105"/>
      <c r="D10" s="108">
        <f>'[1]D 2009'!$D$17</f>
        <v>5231208.5600000005</v>
      </c>
      <c r="E10" s="108">
        <v>16142646.27</v>
      </c>
      <c r="F10" s="108">
        <v>0</v>
      </c>
      <c r="G10" s="108">
        <f t="shared" si="0"/>
        <v>21373854.829999998</v>
      </c>
      <c r="H10" s="109"/>
      <c r="I10" s="110"/>
    </row>
    <row r="11" spans="1:9">
      <c r="A11" s="105">
        <v>4</v>
      </c>
      <c r="B11" s="106" t="s">
        <v>135</v>
      </c>
      <c r="C11" s="105"/>
      <c r="D11" s="108">
        <v>0</v>
      </c>
      <c r="E11" s="108">
        <v>0</v>
      </c>
      <c r="F11" s="108">
        <v>0</v>
      </c>
      <c r="G11" s="108">
        <f t="shared" si="0"/>
        <v>0</v>
      </c>
      <c r="H11" s="109"/>
      <c r="I11" s="110"/>
    </row>
    <row r="12" spans="1:9">
      <c r="A12" s="105">
        <v>5</v>
      </c>
      <c r="B12" s="106" t="s">
        <v>136</v>
      </c>
      <c r="C12" s="105"/>
      <c r="D12" s="108">
        <v>1056909</v>
      </c>
      <c r="E12" s="111">
        <v>402125</v>
      </c>
      <c r="F12" s="108">
        <v>0</v>
      </c>
      <c r="G12" s="108">
        <f t="shared" si="0"/>
        <v>1459034</v>
      </c>
      <c r="H12" s="109"/>
      <c r="I12" s="110"/>
    </row>
    <row r="13" spans="1:9" ht="13.5" thickBot="1">
      <c r="A13" s="105">
        <v>6</v>
      </c>
      <c r="B13" s="106" t="s">
        <v>137</v>
      </c>
      <c r="C13" s="105"/>
      <c r="D13" s="108">
        <f>2424265+468590</f>
        <v>2892855</v>
      </c>
      <c r="E13" s="108"/>
      <c r="F13" s="108">
        <v>0</v>
      </c>
      <c r="G13" s="108">
        <f t="shared" si="0"/>
        <v>2892855</v>
      </c>
      <c r="H13" s="109"/>
      <c r="I13" s="110"/>
    </row>
    <row r="14" spans="1:9" ht="13.5" thickBot="1">
      <c r="A14" s="112"/>
      <c r="B14" s="113" t="s">
        <v>138</v>
      </c>
      <c r="C14" s="114"/>
      <c r="D14" s="115">
        <f>SUM(D9:D13)</f>
        <v>9180972.5600000005</v>
      </c>
      <c r="E14" s="115">
        <f>SUM(E8:E13)</f>
        <v>16544771.27</v>
      </c>
      <c r="F14" s="115">
        <f>SUM(F8:F13)</f>
        <v>0</v>
      </c>
      <c r="G14" s="116">
        <f>SUM(G8:G13)</f>
        <v>25725743.829999998</v>
      </c>
      <c r="I14" s="117"/>
    </row>
    <row r="16" spans="1:9">
      <c r="G16" s="117"/>
    </row>
    <row r="17" spans="1:10" ht="15.75">
      <c r="B17" s="268" t="s">
        <v>350</v>
      </c>
      <c r="C17" s="268"/>
      <c r="D17" s="268"/>
      <c r="E17" s="268"/>
      <c r="F17" s="268"/>
      <c r="G17" s="268"/>
      <c r="I17" s="117"/>
    </row>
    <row r="19" spans="1:10">
      <c r="A19" s="269" t="s">
        <v>128</v>
      </c>
      <c r="B19" s="271" t="s">
        <v>129</v>
      </c>
      <c r="C19" s="269" t="s">
        <v>130</v>
      </c>
      <c r="D19" s="102" t="s">
        <v>131</v>
      </c>
      <c r="E19" s="269" t="s">
        <v>132</v>
      </c>
      <c r="F19" s="269" t="s">
        <v>98</v>
      </c>
      <c r="G19" s="102" t="s">
        <v>131</v>
      </c>
    </row>
    <row r="20" spans="1:10">
      <c r="A20" s="270"/>
      <c r="B20" s="272"/>
      <c r="C20" s="270"/>
      <c r="D20" s="103">
        <v>40544</v>
      </c>
      <c r="E20" s="270"/>
      <c r="F20" s="270"/>
      <c r="G20" s="103">
        <v>40908</v>
      </c>
    </row>
    <row r="21" spans="1:10">
      <c r="A21" s="105">
        <v>1</v>
      </c>
      <c r="B21" s="106" t="s">
        <v>133</v>
      </c>
      <c r="C21" s="105"/>
      <c r="D21" s="108">
        <v>0</v>
      </c>
      <c r="E21" s="108">
        <v>0</v>
      </c>
      <c r="F21" s="108">
        <v>0</v>
      </c>
      <c r="G21" s="108">
        <f>D21+E21</f>
        <v>0</v>
      </c>
    </row>
    <row r="22" spans="1:10">
      <c r="A22" s="105">
        <v>2</v>
      </c>
      <c r="B22" s="106" t="s">
        <v>109</v>
      </c>
      <c r="C22" s="105"/>
      <c r="D22" s="108">
        <v>0</v>
      </c>
      <c r="E22" s="108">
        <v>0</v>
      </c>
      <c r="F22" s="108">
        <v>0</v>
      </c>
      <c r="G22" s="108">
        <f>D22+E22</f>
        <v>0</v>
      </c>
    </row>
    <row r="23" spans="1:10">
      <c r="A23" s="105">
        <v>3</v>
      </c>
      <c r="B23" s="106" t="s">
        <v>139</v>
      </c>
      <c r="C23" s="105"/>
      <c r="D23" s="108">
        <v>1626211</v>
      </c>
      <c r="E23" s="118">
        <v>0</v>
      </c>
      <c r="F23" s="108">
        <v>0</v>
      </c>
      <c r="G23" s="108">
        <f>D23+E23</f>
        <v>1626211</v>
      </c>
      <c r="I23" s="124"/>
    </row>
    <row r="24" spans="1:10">
      <c r="A24" s="105">
        <v>4</v>
      </c>
      <c r="B24" s="106" t="s">
        <v>135</v>
      </c>
      <c r="C24" s="105"/>
      <c r="D24" s="108">
        <v>0</v>
      </c>
      <c r="E24" s="108">
        <v>0</v>
      </c>
      <c r="F24" s="108">
        <v>0</v>
      </c>
      <c r="G24" s="108">
        <f t="shared" ref="G24:G26" si="1">D24+E24</f>
        <v>0</v>
      </c>
    </row>
    <row r="25" spans="1:10">
      <c r="A25" s="105">
        <v>5</v>
      </c>
      <c r="B25" s="106" t="s">
        <v>136</v>
      </c>
      <c r="C25" s="105"/>
      <c r="D25" s="108">
        <v>85292</v>
      </c>
      <c r="E25" s="118">
        <v>5934</v>
      </c>
      <c r="F25" s="108">
        <v>0</v>
      </c>
      <c r="G25" s="108">
        <f t="shared" si="1"/>
        <v>91226</v>
      </c>
    </row>
    <row r="26" spans="1:10" ht="13.5" thickBot="1">
      <c r="A26" s="105">
        <v>6</v>
      </c>
      <c r="B26" s="106" t="s">
        <v>137</v>
      </c>
      <c r="C26" s="105"/>
      <c r="D26" s="108">
        <v>156037</v>
      </c>
      <c r="E26" s="108">
        <f>31971-5934</f>
        <v>26037</v>
      </c>
      <c r="F26" s="108">
        <v>0</v>
      </c>
      <c r="G26" s="108">
        <f t="shared" si="1"/>
        <v>182074</v>
      </c>
    </row>
    <row r="27" spans="1:10" ht="13.5" thickBot="1">
      <c r="A27" s="112"/>
      <c r="B27" s="113" t="s">
        <v>138</v>
      </c>
      <c r="C27" s="114"/>
      <c r="D27" s="115">
        <f>SUM(D21:D26)</f>
        <v>1867540</v>
      </c>
      <c r="E27" s="115">
        <f>SUM(E21:E26)</f>
        <v>31971</v>
      </c>
      <c r="F27" s="115">
        <f>SUM(F21:F26)</f>
        <v>0</v>
      </c>
      <c r="G27" s="116">
        <f>SUM(G21:G26)</f>
        <v>1899511</v>
      </c>
      <c r="H27" s="119"/>
      <c r="I27" s="117"/>
      <c r="J27" s="117"/>
    </row>
    <row r="28" spans="1:10">
      <c r="G28" s="119"/>
    </row>
    <row r="30" spans="1:10" ht="15.75">
      <c r="B30" s="268" t="s">
        <v>351</v>
      </c>
      <c r="C30" s="268"/>
      <c r="D30" s="268"/>
      <c r="E30" s="268"/>
      <c r="F30" s="268"/>
      <c r="G30" s="268"/>
    </row>
    <row r="32" spans="1:10">
      <c r="A32" s="269" t="s">
        <v>128</v>
      </c>
      <c r="B32" s="271" t="s">
        <v>129</v>
      </c>
      <c r="C32" s="269" t="s">
        <v>130</v>
      </c>
      <c r="D32" s="102" t="s">
        <v>131</v>
      </c>
      <c r="E32" s="269" t="s">
        <v>132</v>
      </c>
      <c r="F32" s="269" t="s">
        <v>98</v>
      </c>
      <c r="G32" s="102" t="s">
        <v>131</v>
      </c>
    </row>
    <row r="33" spans="1:14">
      <c r="A33" s="270"/>
      <c r="B33" s="272"/>
      <c r="C33" s="270"/>
      <c r="D33" s="103">
        <v>40544</v>
      </c>
      <c r="E33" s="270"/>
      <c r="F33" s="270"/>
      <c r="G33" s="103">
        <v>40908</v>
      </c>
    </row>
    <row r="34" spans="1:14">
      <c r="A34" s="105">
        <v>1</v>
      </c>
      <c r="B34" s="120" t="s">
        <v>133</v>
      </c>
      <c r="C34" s="105"/>
      <c r="D34" s="108">
        <v>0</v>
      </c>
      <c r="E34" s="108">
        <v>0</v>
      </c>
      <c r="F34" s="108">
        <v>0</v>
      </c>
      <c r="G34" s="108">
        <v>0</v>
      </c>
    </row>
    <row r="35" spans="1:14">
      <c r="A35" s="105">
        <v>2</v>
      </c>
      <c r="B35" s="106" t="s">
        <v>109</v>
      </c>
      <c r="C35" s="105"/>
      <c r="D35" s="108">
        <v>0</v>
      </c>
      <c r="E35" s="108">
        <v>0</v>
      </c>
      <c r="F35" s="108">
        <v>0</v>
      </c>
      <c r="G35" s="108">
        <f t="shared" ref="G35:G39" si="2">D35+E35-F35</f>
        <v>0</v>
      </c>
      <c r="M35" s="104"/>
      <c r="N35" s="104"/>
    </row>
    <row r="36" spans="1:14">
      <c r="A36" s="105">
        <v>3</v>
      </c>
      <c r="B36" s="106" t="s">
        <v>139</v>
      </c>
      <c r="C36" s="105"/>
      <c r="D36" s="108">
        <f>D10-D23</f>
        <v>3604997.5600000005</v>
      </c>
      <c r="E36" s="107">
        <f>E10-E23</f>
        <v>16142646.27</v>
      </c>
      <c r="F36" s="108">
        <f>E23</f>
        <v>0</v>
      </c>
      <c r="G36" s="108">
        <f t="shared" si="2"/>
        <v>19747643.829999998</v>
      </c>
      <c r="M36" s="104"/>
      <c r="N36" s="104"/>
    </row>
    <row r="37" spans="1:14">
      <c r="A37" s="105">
        <v>4</v>
      </c>
      <c r="B37" s="106" t="s">
        <v>135</v>
      </c>
      <c r="C37" s="105"/>
      <c r="D37" s="108">
        <v>0</v>
      </c>
      <c r="E37" s="108">
        <v>0</v>
      </c>
      <c r="F37" s="108">
        <v>0</v>
      </c>
      <c r="G37" s="108">
        <f t="shared" si="2"/>
        <v>0</v>
      </c>
      <c r="M37" s="104"/>
      <c r="N37" s="104"/>
    </row>
    <row r="38" spans="1:14">
      <c r="A38" s="105">
        <v>5</v>
      </c>
      <c r="B38" s="106" t="s">
        <v>136</v>
      </c>
      <c r="C38" s="105"/>
      <c r="D38" s="108">
        <f>D12-D25</f>
        <v>971617</v>
      </c>
      <c r="E38" s="108">
        <f>E12-E25</f>
        <v>396191</v>
      </c>
      <c r="F38" s="108"/>
      <c r="G38" s="108">
        <f t="shared" si="2"/>
        <v>1367808</v>
      </c>
      <c r="M38" s="104"/>
      <c r="N38" s="104"/>
    </row>
    <row r="39" spans="1:14" ht="13.5" thickBot="1">
      <c r="A39" s="105">
        <v>6</v>
      </c>
      <c r="B39" s="106" t="s">
        <v>137</v>
      </c>
      <c r="C39" s="105"/>
      <c r="D39" s="108">
        <f>D13-D26</f>
        <v>2736818</v>
      </c>
      <c r="E39" s="108">
        <f>E13-E26</f>
        <v>-26037</v>
      </c>
      <c r="F39" s="108"/>
      <c r="G39" s="108">
        <f t="shared" si="2"/>
        <v>2710781</v>
      </c>
      <c r="M39" s="104"/>
      <c r="N39" s="104"/>
    </row>
    <row r="40" spans="1:14" ht="13.5" thickBot="1">
      <c r="A40" s="112"/>
      <c r="B40" s="113" t="s">
        <v>138</v>
      </c>
      <c r="C40" s="114"/>
      <c r="D40" s="115">
        <f>SUM(D34:D39)</f>
        <v>7313432.5600000005</v>
      </c>
      <c r="E40" s="115">
        <f>SUM(E34:E39)</f>
        <v>16512800.27</v>
      </c>
      <c r="F40" s="115">
        <f>SUM(F34:F39)</f>
        <v>0</v>
      </c>
      <c r="G40" s="116">
        <f>SUM(G34:G39)</f>
        <v>23826232.829999998</v>
      </c>
      <c r="I40" s="119"/>
      <c r="J40" s="117"/>
      <c r="M40" s="121"/>
      <c r="N40" s="104"/>
    </row>
    <row r="41" spans="1:14" s="104" customFormat="1">
      <c r="F41" s="110"/>
      <c r="G41" s="122"/>
      <c r="J41" s="110"/>
    </row>
    <row r="42" spans="1:14" s="104" customFormat="1">
      <c r="F42" s="110"/>
      <c r="G42" s="122"/>
      <c r="J42" s="110"/>
    </row>
    <row r="43" spans="1:14" s="104" customFormat="1">
      <c r="F43" s="110"/>
      <c r="G43" s="122"/>
      <c r="J43" s="110"/>
    </row>
    <row r="44" spans="1:14" s="104" customFormat="1">
      <c r="F44" s="110"/>
      <c r="G44" s="122"/>
      <c r="J44" s="110"/>
    </row>
    <row r="45" spans="1:14">
      <c r="D45" s="117"/>
      <c r="G45" s="117"/>
      <c r="I45" s="119"/>
      <c r="M45" s="104"/>
      <c r="N45" s="104"/>
    </row>
    <row r="46" spans="1:14" ht="15.75">
      <c r="E46" s="266" t="s">
        <v>110</v>
      </c>
      <c r="F46" s="266"/>
      <c r="G46" s="266"/>
      <c r="M46" s="104"/>
      <c r="N46" s="104"/>
    </row>
    <row r="47" spans="1:14">
      <c r="E47" s="267" t="s">
        <v>121</v>
      </c>
      <c r="F47" s="267"/>
      <c r="G47" s="267"/>
    </row>
  </sheetData>
  <mergeCells count="20">
    <mergeCell ref="B4:G4"/>
    <mergeCell ref="A6:A7"/>
    <mergeCell ref="B6:B7"/>
    <mergeCell ref="C6:C7"/>
    <mergeCell ref="E6:E7"/>
    <mergeCell ref="F6:F7"/>
    <mergeCell ref="B17:G17"/>
    <mergeCell ref="A19:A20"/>
    <mergeCell ref="B19:B20"/>
    <mergeCell ref="C19:C20"/>
    <mergeCell ref="E19:E20"/>
    <mergeCell ref="F19:F20"/>
    <mergeCell ref="E46:G46"/>
    <mergeCell ref="E47:G47"/>
    <mergeCell ref="B30:G30"/>
    <mergeCell ref="A32:A33"/>
    <mergeCell ref="B32:B33"/>
    <mergeCell ref="C32:C33"/>
    <mergeCell ref="E32:E33"/>
    <mergeCell ref="F32:F33"/>
  </mergeCells>
  <phoneticPr fontId="32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72"/>
  <sheetViews>
    <sheetView topLeftCell="A73" workbookViewId="0">
      <selection activeCell="L40" sqref="L40"/>
    </sheetView>
  </sheetViews>
  <sheetFormatPr defaultRowHeight="12.75"/>
  <cols>
    <col min="1" max="1" width="2.85546875" customWidth="1"/>
    <col min="3" max="3" width="11.28515625" customWidth="1"/>
    <col min="4" max="4" width="14.7109375" customWidth="1"/>
    <col min="5" max="5" width="12.7109375" customWidth="1"/>
    <col min="6" max="6" width="12.42578125" customWidth="1"/>
    <col min="7" max="7" width="10.85546875" customWidth="1"/>
    <col min="8" max="8" width="10" customWidth="1"/>
    <col min="9" max="9" width="15.42578125" customWidth="1"/>
    <col min="10" max="10" width="14.5703125" customWidth="1"/>
    <col min="11" max="11" width="4.7109375" customWidth="1"/>
    <col min="14" max="14" width="14" bestFit="1" customWidth="1"/>
    <col min="16" max="16" width="53.42578125" customWidth="1"/>
    <col min="257" max="257" width="2.85546875" customWidth="1"/>
    <col min="259" max="259" width="11.28515625" customWidth="1"/>
    <col min="260" max="260" width="14.7109375" customWidth="1"/>
    <col min="261" max="261" width="12.7109375" customWidth="1"/>
    <col min="262" max="262" width="12.42578125" customWidth="1"/>
    <col min="263" max="263" width="10.85546875" customWidth="1"/>
    <col min="264" max="264" width="10" customWidth="1"/>
    <col min="265" max="265" width="15.42578125" customWidth="1"/>
    <col min="266" max="266" width="14.5703125" customWidth="1"/>
    <col min="267" max="267" width="4.7109375" customWidth="1"/>
    <col min="270" max="270" width="14" bestFit="1" customWidth="1"/>
    <col min="272" max="272" width="53.42578125" customWidth="1"/>
    <col min="513" max="513" width="2.85546875" customWidth="1"/>
    <col min="515" max="515" width="11.28515625" customWidth="1"/>
    <col min="516" max="516" width="14.7109375" customWidth="1"/>
    <col min="517" max="517" width="12.7109375" customWidth="1"/>
    <col min="518" max="518" width="12.42578125" customWidth="1"/>
    <col min="519" max="519" width="10.85546875" customWidth="1"/>
    <col min="520" max="520" width="10" customWidth="1"/>
    <col min="521" max="521" width="15.42578125" customWidth="1"/>
    <col min="522" max="522" width="14.5703125" customWidth="1"/>
    <col min="523" max="523" width="4.7109375" customWidth="1"/>
    <col min="526" max="526" width="14" bestFit="1" customWidth="1"/>
    <col min="528" max="528" width="53.42578125" customWidth="1"/>
    <col min="769" max="769" width="2.85546875" customWidth="1"/>
    <col min="771" max="771" width="11.28515625" customWidth="1"/>
    <col min="772" max="772" width="14.7109375" customWidth="1"/>
    <col min="773" max="773" width="12.7109375" customWidth="1"/>
    <col min="774" max="774" width="12.42578125" customWidth="1"/>
    <col min="775" max="775" width="10.85546875" customWidth="1"/>
    <col min="776" max="776" width="10" customWidth="1"/>
    <col min="777" max="777" width="15.42578125" customWidth="1"/>
    <col min="778" max="778" width="14.5703125" customWidth="1"/>
    <col min="779" max="779" width="4.7109375" customWidth="1"/>
    <col min="782" max="782" width="14" bestFit="1" customWidth="1"/>
    <col min="784" max="784" width="53.42578125" customWidth="1"/>
    <col min="1025" max="1025" width="2.85546875" customWidth="1"/>
    <col min="1027" max="1027" width="11.28515625" customWidth="1"/>
    <col min="1028" max="1028" width="14.7109375" customWidth="1"/>
    <col min="1029" max="1029" width="12.7109375" customWidth="1"/>
    <col min="1030" max="1030" width="12.42578125" customWidth="1"/>
    <col min="1031" max="1031" width="10.85546875" customWidth="1"/>
    <col min="1032" max="1032" width="10" customWidth="1"/>
    <col min="1033" max="1033" width="15.42578125" customWidth="1"/>
    <col min="1034" max="1034" width="14.5703125" customWidth="1"/>
    <col min="1035" max="1035" width="4.7109375" customWidth="1"/>
    <col min="1038" max="1038" width="14" bestFit="1" customWidth="1"/>
    <col min="1040" max="1040" width="53.42578125" customWidth="1"/>
    <col min="1281" max="1281" width="2.85546875" customWidth="1"/>
    <col min="1283" max="1283" width="11.28515625" customWidth="1"/>
    <col min="1284" max="1284" width="14.7109375" customWidth="1"/>
    <col min="1285" max="1285" width="12.7109375" customWidth="1"/>
    <col min="1286" max="1286" width="12.42578125" customWidth="1"/>
    <col min="1287" max="1287" width="10.85546875" customWidth="1"/>
    <col min="1288" max="1288" width="10" customWidth="1"/>
    <col min="1289" max="1289" width="15.42578125" customWidth="1"/>
    <col min="1290" max="1290" width="14.5703125" customWidth="1"/>
    <col min="1291" max="1291" width="4.7109375" customWidth="1"/>
    <col min="1294" max="1294" width="14" bestFit="1" customWidth="1"/>
    <col min="1296" max="1296" width="53.42578125" customWidth="1"/>
    <col min="1537" max="1537" width="2.85546875" customWidth="1"/>
    <col min="1539" max="1539" width="11.28515625" customWidth="1"/>
    <col min="1540" max="1540" width="14.7109375" customWidth="1"/>
    <col min="1541" max="1541" width="12.7109375" customWidth="1"/>
    <col min="1542" max="1542" width="12.42578125" customWidth="1"/>
    <col min="1543" max="1543" width="10.85546875" customWidth="1"/>
    <col min="1544" max="1544" width="10" customWidth="1"/>
    <col min="1545" max="1545" width="15.42578125" customWidth="1"/>
    <col min="1546" max="1546" width="14.5703125" customWidth="1"/>
    <col min="1547" max="1547" width="4.7109375" customWidth="1"/>
    <col min="1550" max="1550" width="14" bestFit="1" customWidth="1"/>
    <col min="1552" max="1552" width="53.42578125" customWidth="1"/>
    <col min="1793" max="1793" width="2.85546875" customWidth="1"/>
    <col min="1795" max="1795" width="11.28515625" customWidth="1"/>
    <col min="1796" max="1796" width="14.7109375" customWidth="1"/>
    <col min="1797" max="1797" width="12.7109375" customWidth="1"/>
    <col min="1798" max="1798" width="12.42578125" customWidth="1"/>
    <col min="1799" max="1799" width="10.85546875" customWidth="1"/>
    <col min="1800" max="1800" width="10" customWidth="1"/>
    <col min="1801" max="1801" width="15.42578125" customWidth="1"/>
    <col min="1802" max="1802" width="14.5703125" customWidth="1"/>
    <col min="1803" max="1803" width="4.7109375" customWidth="1"/>
    <col min="1806" max="1806" width="14" bestFit="1" customWidth="1"/>
    <col min="1808" max="1808" width="53.42578125" customWidth="1"/>
    <col min="2049" max="2049" width="2.85546875" customWidth="1"/>
    <col min="2051" max="2051" width="11.28515625" customWidth="1"/>
    <col min="2052" max="2052" width="14.7109375" customWidth="1"/>
    <col min="2053" max="2053" width="12.7109375" customWidth="1"/>
    <col min="2054" max="2054" width="12.42578125" customWidth="1"/>
    <col min="2055" max="2055" width="10.85546875" customWidth="1"/>
    <col min="2056" max="2056" width="10" customWidth="1"/>
    <col min="2057" max="2057" width="15.42578125" customWidth="1"/>
    <col min="2058" max="2058" width="14.5703125" customWidth="1"/>
    <col min="2059" max="2059" width="4.7109375" customWidth="1"/>
    <col min="2062" max="2062" width="14" bestFit="1" customWidth="1"/>
    <col min="2064" max="2064" width="53.42578125" customWidth="1"/>
    <col min="2305" max="2305" width="2.85546875" customWidth="1"/>
    <col min="2307" max="2307" width="11.28515625" customWidth="1"/>
    <col min="2308" max="2308" width="14.7109375" customWidth="1"/>
    <col min="2309" max="2309" width="12.7109375" customWidth="1"/>
    <col min="2310" max="2310" width="12.42578125" customWidth="1"/>
    <col min="2311" max="2311" width="10.85546875" customWidth="1"/>
    <col min="2312" max="2312" width="10" customWidth="1"/>
    <col min="2313" max="2313" width="15.42578125" customWidth="1"/>
    <col min="2314" max="2314" width="14.5703125" customWidth="1"/>
    <col min="2315" max="2315" width="4.7109375" customWidth="1"/>
    <col min="2318" max="2318" width="14" bestFit="1" customWidth="1"/>
    <col min="2320" max="2320" width="53.42578125" customWidth="1"/>
    <col min="2561" max="2561" width="2.85546875" customWidth="1"/>
    <col min="2563" max="2563" width="11.28515625" customWidth="1"/>
    <col min="2564" max="2564" width="14.7109375" customWidth="1"/>
    <col min="2565" max="2565" width="12.7109375" customWidth="1"/>
    <col min="2566" max="2566" width="12.42578125" customWidth="1"/>
    <col min="2567" max="2567" width="10.85546875" customWidth="1"/>
    <col min="2568" max="2568" width="10" customWidth="1"/>
    <col min="2569" max="2569" width="15.42578125" customWidth="1"/>
    <col min="2570" max="2570" width="14.5703125" customWidth="1"/>
    <col min="2571" max="2571" width="4.7109375" customWidth="1"/>
    <col min="2574" max="2574" width="14" bestFit="1" customWidth="1"/>
    <col min="2576" max="2576" width="53.42578125" customWidth="1"/>
    <col min="2817" max="2817" width="2.85546875" customWidth="1"/>
    <col min="2819" max="2819" width="11.28515625" customWidth="1"/>
    <col min="2820" max="2820" width="14.7109375" customWidth="1"/>
    <col min="2821" max="2821" width="12.7109375" customWidth="1"/>
    <col min="2822" max="2822" width="12.42578125" customWidth="1"/>
    <col min="2823" max="2823" width="10.85546875" customWidth="1"/>
    <col min="2824" max="2824" width="10" customWidth="1"/>
    <col min="2825" max="2825" width="15.42578125" customWidth="1"/>
    <col min="2826" max="2826" width="14.5703125" customWidth="1"/>
    <col min="2827" max="2827" width="4.7109375" customWidth="1"/>
    <col min="2830" max="2830" width="14" bestFit="1" customWidth="1"/>
    <col min="2832" max="2832" width="53.42578125" customWidth="1"/>
    <col min="3073" max="3073" width="2.85546875" customWidth="1"/>
    <col min="3075" max="3075" width="11.28515625" customWidth="1"/>
    <col min="3076" max="3076" width="14.7109375" customWidth="1"/>
    <col min="3077" max="3077" width="12.7109375" customWidth="1"/>
    <col min="3078" max="3078" width="12.42578125" customWidth="1"/>
    <col min="3079" max="3079" width="10.85546875" customWidth="1"/>
    <col min="3080" max="3080" width="10" customWidth="1"/>
    <col min="3081" max="3081" width="15.42578125" customWidth="1"/>
    <col min="3082" max="3082" width="14.5703125" customWidth="1"/>
    <col min="3083" max="3083" width="4.7109375" customWidth="1"/>
    <col min="3086" max="3086" width="14" bestFit="1" customWidth="1"/>
    <col min="3088" max="3088" width="53.42578125" customWidth="1"/>
    <col min="3329" max="3329" width="2.85546875" customWidth="1"/>
    <col min="3331" max="3331" width="11.28515625" customWidth="1"/>
    <col min="3332" max="3332" width="14.7109375" customWidth="1"/>
    <col min="3333" max="3333" width="12.7109375" customWidth="1"/>
    <col min="3334" max="3334" width="12.42578125" customWidth="1"/>
    <col min="3335" max="3335" width="10.85546875" customWidth="1"/>
    <col min="3336" max="3336" width="10" customWidth="1"/>
    <col min="3337" max="3337" width="15.42578125" customWidth="1"/>
    <col min="3338" max="3338" width="14.5703125" customWidth="1"/>
    <col min="3339" max="3339" width="4.7109375" customWidth="1"/>
    <col min="3342" max="3342" width="14" bestFit="1" customWidth="1"/>
    <col min="3344" max="3344" width="53.42578125" customWidth="1"/>
    <col min="3585" max="3585" width="2.85546875" customWidth="1"/>
    <col min="3587" max="3587" width="11.28515625" customWidth="1"/>
    <col min="3588" max="3588" width="14.7109375" customWidth="1"/>
    <col min="3589" max="3589" width="12.7109375" customWidth="1"/>
    <col min="3590" max="3590" width="12.42578125" customWidth="1"/>
    <col min="3591" max="3591" width="10.85546875" customWidth="1"/>
    <col min="3592" max="3592" width="10" customWidth="1"/>
    <col min="3593" max="3593" width="15.42578125" customWidth="1"/>
    <col min="3594" max="3594" width="14.5703125" customWidth="1"/>
    <col min="3595" max="3595" width="4.7109375" customWidth="1"/>
    <col min="3598" max="3598" width="14" bestFit="1" customWidth="1"/>
    <col min="3600" max="3600" width="53.42578125" customWidth="1"/>
    <col min="3841" max="3841" width="2.85546875" customWidth="1"/>
    <col min="3843" max="3843" width="11.28515625" customWidth="1"/>
    <col min="3844" max="3844" width="14.7109375" customWidth="1"/>
    <col min="3845" max="3845" width="12.7109375" customWidth="1"/>
    <col min="3846" max="3846" width="12.42578125" customWidth="1"/>
    <col min="3847" max="3847" width="10.85546875" customWidth="1"/>
    <col min="3848" max="3848" width="10" customWidth="1"/>
    <col min="3849" max="3849" width="15.42578125" customWidth="1"/>
    <col min="3850" max="3850" width="14.5703125" customWidth="1"/>
    <col min="3851" max="3851" width="4.7109375" customWidth="1"/>
    <col min="3854" max="3854" width="14" bestFit="1" customWidth="1"/>
    <col min="3856" max="3856" width="53.42578125" customWidth="1"/>
    <col min="4097" max="4097" width="2.85546875" customWidth="1"/>
    <col min="4099" max="4099" width="11.28515625" customWidth="1"/>
    <col min="4100" max="4100" width="14.7109375" customWidth="1"/>
    <col min="4101" max="4101" width="12.7109375" customWidth="1"/>
    <col min="4102" max="4102" width="12.42578125" customWidth="1"/>
    <col min="4103" max="4103" width="10.85546875" customWidth="1"/>
    <col min="4104" max="4104" width="10" customWidth="1"/>
    <col min="4105" max="4105" width="15.42578125" customWidth="1"/>
    <col min="4106" max="4106" width="14.5703125" customWidth="1"/>
    <col min="4107" max="4107" width="4.7109375" customWidth="1"/>
    <col min="4110" max="4110" width="14" bestFit="1" customWidth="1"/>
    <col min="4112" max="4112" width="53.42578125" customWidth="1"/>
    <col min="4353" max="4353" width="2.85546875" customWidth="1"/>
    <col min="4355" max="4355" width="11.28515625" customWidth="1"/>
    <col min="4356" max="4356" width="14.7109375" customWidth="1"/>
    <col min="4357" max="4357" width="12.7109375" customWidth="1"/>
    <col min="4358" max="4358" width="12.42578125" customWidth="1"/>
    <col min="4359" max="4359" width="10.85546875" customWidth="1"/>
    <col min="4360" max="4360" width="10" customWidth="1"/>
    <col min="4361" max="4361" width="15.42578125" customWidth="1"/>
    <col min="4362" max="4362" width="14.5703125" customWidth="1"/>
    <col min="4363" max="4363" width="4.7109375" customWidth="1"/>
    <col min="4366" max="4366" width="14" bestFit="1" customWidth="1"/>
    <col min="4368" max="4368" width="53.42578125" customWidth="1"/>
    <col min="4609" max="4609" width="2.85546875" customWidth="1"/>
    <col min="4611" max="4611" width="11.28515625" customWidth="1"/>
    <col min="4612" max="4612" width="14.7109375" customWidth="1"/>
    <col min="4613" max="4613" width="12.7109375" customWidth="1"/>
    <col min="4614" max="4614" width="12.42578125" customWidth="1"/>
    <col min="4615" max="4615" width="10.85546875" customWidth="1"/>
    <col min="4616" max="4616" width="10" customWidth="1"/>
    <col min="4617" max="4617" width="15.42578125" customWidth="1"/>
    <col min="4618" max="4618" width="14.5703125" customWidth="1"/>
    <col min="4619" max="4619" width="4.7109375" customWidth="1"/>
    <col min="4622" max="4622" width="14" bestFit="1" customWidth="1"/>
    <col min="4624" max="4624" width="53.42578125" customWidth="1"/>
    <col min="4865" max="4865" width="2.85546875" customWidth="1"/>
    <col min="4867" max="4867" width="11.28515625" customWidth="1"/>
    <col min="4868" max="4868" width="14.7109375" customWidth="1"/>
    <col min="4869" max="4869" width="12.7109375" customWidth="1"/>
    <col min="4870" max="4870" width="12.42578125" customWidth="1"/>
    <col min="4871" max="4871" width="10.85546875" customWidth="1"/>
    <col min="4872" max="4872" width="10" customWidth="1"/>
    <col min="4873" max="4873" width="15.42578125" customWidth="1"/>
    <col min="4874" max="4874" width="14.5703125" customWidth="1"/>
    <col min="4875" max="4875" width="4.7109375" customWidth="1"/>
    <col min="4878" max="4878" width="14" bestFit="1" customWidth="1"/>
    <col min="4880" max="4880" width="53.42578125" customWidth="1"/>
    <col min="5121" max="5121" width="2.85546875" customWidth="1"/>
    <col min="5123" max="5123" width="11.28515625" customWidth="1"/>
    <col min="5124" max="5124" width="14.7109375" customWidth="1"/>
    <col min="5125" max="5125" width="12.7109375" customWidth="1"/>
    <col min="5126" max="5126" width="12.42578125" customWidth="1"/>
    <col min="5127" max="5127" width="10.85546875" customWidth="1"/>
    <col min="5128" max="5128" width="10" customWidth="1"/>
    <col min="5129" max="5129" width="15.42578125" customWidth="1"/>
    <col min="5130" max="5130" width="14.5703125" customWidth="1"/>
    <col min="5131" max="5131" width="4.7109375" customWidth="1"/>
    <col min="5134" max="5134" width="14" bestFit="1" customWidth="1"/>
    <col min="5136" max="5136" width="53.42578125" customWidth="1"/>
    <col min="5377" max="5377" width="2.85546875" customWidth="1"/>
    <col min="5379" max="5379" width="11.28515625" customWidth="1"/>
    <col min="5380" max="5380" width="14.7109375" customWidth="1"/>
    <col min="5381" max="5381" width="12.7109375" customWidth="1"/>
    <col min="5382" max="5382" width="12.42578125" customWidth="1"/>
    <col min="5383" max="5383" width="10.85546875" customWidth="1"/>
    <col min="5384" max="5384" width="10" customWidth="1"/>
    <col min="5385" max="5385" width="15.42578125" customWidth="1"/>
    <col min="5386" max="5386" width="14.5703125" customWidth="1"/>
    <col min="5387" max="5387" width="4.7109375" customWidth="1"/>
    <col min="5390" max="5390" width="14" bestFit="1" customWidth="1"/>
    <col min="5392" max="5392" width="53.42578125" customWidth="1"/>
    <col min="5633" max="5633" width="2.85546875" customWidth="1"/>
    <col min="5635" max="5635" width="11.28515625" customWidth="1"/>
    <col min="5636" max="5636" width="14.7109375" customWidth="1"/>
    <col min="5637" max="5637" width="12.7109375" customWidth="1"/>
    <col min="5638" max="5638" width="12.42578125" customWidth="1"/>
    <col min="5639" max="5639" width="10.85546875" customWidth="1"/>
    <col min="5640" max="5640" width="10" customWidth="1"/>
    <col min="5641" max="5641" width="15.42578125" customWidth="1"/>
    <col min="5642" max="5642" width="14.5703125" customWidth="1"/>
    <col min="5643" max="5643" width="4.7109375" customWidth="1"/>
    <col min="5646" max="5646" width="14" bestFit="1" customWidth="1"/>
    <col min="5648" max="5648" width="53.42578125" customWidth="1"/>
    <col min="5889" max="5889" width="2.85546875" customWidth="1"/>
    <col min="5891" max="5891" width="11.28515625" customWidth="1"/>
    <col min="5892" max="5892" width="14.7109375" customWidth="1"/>
    <col min="5893" max="5893" width="12.7109375" customWidth="1"/>
    <col min="5894" max="5894" width="12.42578125" customWidth="1"/>
    <col min="5895" max="5895" width="10.85546875" customWidth="1"/>
    <col min="5896" max="5896" width="10" customWidth="1"/>
    <col min="5897" max="5897" width="15.42578125" customWidth="1"/>
    <col min="5898" max="5898" width="14.5703125" customWidth="1"/>
    <col min="5899" max="5899" width="4.7109375" customWidth="1"/>
    <col min="5902" max="5902" width="14" bestFit="1" customWidth="1"/>
    <col min="5904" max="5904" width="53.42578125" customWidth="1"/>
    <col min="6145" max="6145" width="2.85546875" customWidth="1"/>
    <col min="6147" max="6147" width="11.28515625" customWidth="1"/>
    <col min="6148" max="6148" width="14.7109375" customWidth="1"/>
    <col min="6149" max="6149" width="12.7109375" customWidth="1"/>
    <col min="6150" max="6150" width="12.42578125" customWidth="1"/>
    <col min="6151" max="6151" width="10.85546875" customWidth="1"/>
    <col min="6152" max="6152" width="10" customWidth="1"/>
    <col min="6153" max="6153" width="15.42578125" customWidth="1"/>
    <col min="6154" max="6154" width="14.5703125" customWidth="1"/>
    <col min="6155" max="6155" width="4.7109375" customWidth="1"/>
    <col min="6158" max="6158" width="14" bestFit="1" customWidth="1"/>
    <col min="6160" max="6160" width="53.42578125" customWidth="1"/>
    <col min="6401" max="6401" width="2.85546875" customWidth="1"/>
    <col min="6403" max="6403" width="11.28515625" customWidth="1"/>
    <col min="6404" max="6404" width="14.7109375" customWidth="1"/>
    <col min="6405" max="6405" width="12.7109375" customWidth="1"/>
    <col min="6406" max="6406" width="12.42578125" customWidth="1"/>
    <col min="6407" max="6407" width="10.85546875" customWidth="1"/>
    <col min="6408" max="6408" width="10" customWidth="1"/>
    <col min="6409" max="6409" width="15.42578125" customWidth="1"/>
    <col min="6410" max="6410" width="14.5703125" customWidth="1"/>
    <col min="6411" max="6411" width="4.7109375" customWidth="1"/>
    <col min="6414" max="6414" width="14" bestFit="1" customWidth="1"/>
    <col min="6416" max="6416" width="53.42578125" customWidth="1"/>
    <col min="6657" max="6657" width="2.85546875" customWidth="1"/>
    <col min="6659" max="6659" width="11.28515625" customWidth="1"/>
    <col min="6660" max="6660" width="14.7109375" customWidth="1"/>
    <col min="6661" max="6661" width="12.7109375" customWidth="1"/>
    <col min="6662" max="6662" width="12.42578125" customWidth="1"/>
    <col min="6663" max="6663" width="10.85546875" customWidth="1"/>
    <col min="6664" max="6664" width="10" customWidth="1"/>
    <col min="6665" max="6665" width="15.42578125" customWidth="1"/>
    <col min="6666" max="6666" width="14.5703125" customWidth="1"/>
    <col min="6667" max="6667" width="4.7109375" customWidth="1"/>
    <col min="6670" max="6670" width="14" bestFit="1" customWidth="1"/>
    <col min="6672" max="6672" width="53.42578125" customWidth="1"/>
    <col min="6913" max="6913" width="2.85546875" customWidth="1"/>
    <col min="6915" max="6915" width="11.28515625" customWidth="1"/>
    <col min="6916" max="6916" width="14.7109375" customWidth="1"/>
    <col min="6917" max="6917" width="12.7109375" customWidth="1"/>
    <col min="6918" max="6918" width="12.42578125" customWidth="1"/>
    <col min="6919" max="6919" width="10.85546875" customWidth="1"/>
    <col min="6920" max="6920" width="10" customWidth="1"/>
    <col min="6921" max="6921" width="15.42578125" customWidth="1"/>
    <col min="6922" max="6922" width="14.5703125" customWidth="1"/>
    <col min="6923" max="6923" width="4.7109375" customWidth="1"/>
    <col min="6926" max="6926" width="14" bestFit="1" customWidth="1"/>
    <col min="6928" max="6928" width="53.42578125" customWidth="1"/>
    <col min="7169" max="7169" width="2.85546875" customWidth="1"/>
    <col min="7171" max="7171" width="11.28515625" customWidth="1"/>
    <col min="7172" max="7172" width="14.7109375" customWidth="1"/>
    <col min="7173" max="7173" width="12.7109375" customWidth="1"/>
    <col min="7174" max="7174" width="12.42578125" customWidth="1"/>
    <col min="7175" max="7175" width="10.85546875" customWidth="1"/>
    <col min="7176" max="7176" width="10" customWidth="1"/>
    <col min="7177" max="7177" width="15.42578125" customWidth="1"/>
    <col min="7178" max="7178" width="14.5703125" customWidth="1"/>
    <col min="7179" max="7179" width="4.7109375" customWidth="1"/>
    <col min="7182" max="7182" width="14" bestFit="1" customWidth="1"/>
    <col min="7184" max="7184" width="53.42578125" customWidth="1"/>
    <col min="7425" max="7425" width="2.85546875" customWidth="1"/>
    <col min="7427" max="7427" width="11.28515625" customWidth="1"/>
    <col min="7428" max="7428" width="14.7109375" customWidth="1"/>
    <col min="7429" max="7429" width="12.7109375" customWidth="1"/>
    <col min="7430" max="7430" width="12.42578125" customWidth="1"/>
    <col min="7431" max="7431" width="10.85546875" customWidth="1"/>
    <col min="7432" max="7432" width="10" customWidth="1"/>
    <col min="7433" max="7433" width="15.42578125" customWidth="1"/>
    <col min="7434" max="7434" width="14.5703125" customWidth="1"/>
    <col min="7435" max="7435" width="4.7109375" customWidth="1"/>
    <col min="7438" max="7438" width="14" bestFit="1" customWidth="1"/>
    <col min="7440" max="7440" width="53.42578125" customWidth="1"/>
    <col min="7681" max="7681" width="2.85546875" customWidth="1"/>
    <col min="7683" max="7683" width="11.28515625" customWidth="1"/>
    <col min="7684" max="7684" width="14.7109375" customWidth="1"/>
    <col min="7685" max="7685" width="12.7109375" customWidth="1"/>
    <col min="7686" max="7686" width="12.42578125" customWidth="1"/>
    <col min="7687" max="7687" width="10.85546875" customWidth="1"/>
    <col min="7688" max="7688" width="10" customWidth="1"/>
    <col min="7689" max="7689" width="15.42578125" customWidth="1"/>
    <col min="7690" max="7690" width="14.5703125" customWidth="1"/>
    <col min="7691" max="7691" width="4.7109375" customWidth="1"/>
    <col min="7694" max="7694" width="14" bestFit="1" customWidth="1"/>
    <col min="7696" max="7696" width="53.42578125" customWidth="1"/>
    <col min="7937" max="7937" width="2.85546875" customWidth="1"/>
    <col min="7939" max="7939" width="11.28515625" customWidth="1"/>
    <col min="7940" max="7940" width="14.7109375" customWidth="1"/>
    <col min="7941" max="7941" width="12.7109375" customWidth="1"/>
    <col min="7942" max="7942" width="12.42578125" customWidth="1"/>
    <col min="7943" max="7943" width="10.85546875" customWidth="1"/>
    <col min="7944" max="7944" width="10" customWidth="1"/>
    <col min="7945" max="7945" width="15.42578125" customWidth="1"/>
    <col min="7946" max="7946" width="14.5703125" customWidth="1"/>
    <col min="7947" max="7947" width="4.7109375" customWidth="1"/>
    <col min="7950" max="7950" width="14" bestFit="1" customWidth="1"/>
    <col min="7952" max="7952" width="53.42578125" customWidth="1"/>
    <col min="8193" max="8193" width="2.85546875" customWidth="1"/>
    <col min="8195" max="8195" width="11.28515625" customWidth="1"/>
    <col min="8196" max="8196" width="14.7109375" customWidth="1"/>
    <col min="8197" max="8197" width="12.7109375" customWidth="1"/>
    <col min="8198" max="8198" width="12.42578125" customWidth="1"/>
    <col min="8199" max="8199" width="10.85546875" customWidth="1"/>
    <col min="8200" max="8200" width="10" customWidth="1"/>
    <col min="8201" max="8201" width="15.42578125" customWidth="1"/>
    <col min="8202" max="8202" width="14.5703125" customWidth="1"/>
    <col min="8203" max="8203" width="4.7109375" customWidth="1"/>
    <col min="8206" max="8206" width="14" bestFit="1" customWidth="1"/>
    <col min="8208" max="8208" width="53.42578125" customWidth="1"/>
    <col min="8449" max="8449" width="2.85546875" customWidth="1"/>
    <col min="8451" max="8451" width="11.28515625" customWidth="1"/>
    <col min="8452" max="8452" width="14.7109375" customWidth="1"/>
    <col min="8453" max="8453" width="12.7109375" customWidth="1"/>
    <col min="8454" max="8454" width="12.42578125" customWidth="1"/>
    <col min="8455" max="8455" width="10.85546875" customWidth="1"/>
    <col min="8456" max="8456" width="10" customWidth="1"/>
    <col min="8457" max="8457" width="15.42578125" customWidth="1"/>
    <col min="8458" max="8458" width="14.5703125" customWidth="1"/>
    <col min="8459" max="8459" width="4.7109375" customWidth="1"/>
    <col min="8462" max="8462" width="14" bestFit="1" customWidth="1"/>
    <col min="8464" max="8464" width="53.42578125" customWidth="1"/>
    <col min="8705" max="8705" width="2.85546875" customWidth="1"/>
    <col min="8707" max="8707" width="11.28515625" customWidth="1"/>
    <col min="8708" max="8708" width="14.7109375" customWidth="1"/>
    <col min="8709" max="8709" width="12.7109375" customWidth="1"/>
    <col min="8710" max="8710" width="12.42578125" customWidth="1"/>
    <col min="8711" max="8711" width="10.85546875" customWidth="1"/>
    <col min="8712" max="8712" width="10" customWidth="1"/>
    <col min="8713" max="8713" width="15.42578125" customWidth="1"/>
    <col min="8714" max="8714" width="14.5703125" customWidth="1"/>
    <col min="8715" max="8715" width="4.7109375" customWidth="1"/>
    <col min="8718" max="8718" width="14" bestFit="1" customWidth="1"/>
    <col min="8720" max="8720" width="53.42578125" customWidth="1"/>
    <col min="8961" max="8961" width="2.85546875" customWidth="1"/>
    <col min="8963" max="8963" width="11.28515625" customWidth="1"/>
    <col min="8964" max="8964" width="14.7109375" customWidth="1"/>
    <col min="8965" max="8965" width="12.7109375" customWidth="1"/>
    <col min="8966" max="8966" width="12.42578125" customWidth="1"/>
    <col min="8967" max="8967" width="10.85546875" customWidth="1"/>
    <col min="8968" max="8968" width="10" customWidth="1"/>
    <col min="8969" max="8969" width="15.42578125" customWidth="1"/>
    <col min="8970" max="8970" width="14.5703125" customWidth="1"/>
    <col min="8971" max="8971" width="4.7109375" customWidth="1"/>
    <col min="8974" max="8974" width="14" bestFit="1" customWidth="1"/>
    <col min="8976" max="8976" width="53.42578125" customWidth="1"/>
    <col min="9217" max="9217" width="2.85546875" customWidth="1"/>
    <col min="9219" max="9219" width="11.28515625" customWidth="1"/>
    <col min="9220" max="9220" width="14.7109375" customWidth="1"/>
    <col min="9221" max="9221" width="12.7109375" customWidth="1"/>
    <col min="9222" max="9222" width="12.42578125" customWidth="1"/>
    <col min="9223" max="9223" width="10.85546875" customWidth="1"/>
    <col min="9224" max="9224" width="10" customWidth="1"/>
    <col min="9225" max="9225" width="15.42578125" customWidth="1"/>
    <col min="9226" max="9226" width="14.5703125" customWidth="1"/>
    <col min="9227" max="9227" width="4.7109375" customWidth="1"/>
    <col min="9230" max="9230" width="14" bestFit="1" customWidth="1"/>
    <col min="9232" max="9232" width="53.42578125" customWidth="1"/>
    <col min="9473" max="9473" width="2.85546875" customWidth="1"/>
    <col min="9475" max="9475" width="11.28515625" customWidth="1"/>
    <col min="9476" max="9476" width="14.7109375" customWidth="1"/>
    <col min="9477" max="9477" width="12.7109375" customWidth="1"/>
    <col min="9478" max="9478" width="12.42578125" customWidth="1"/>
    <col min="9479" max="9479" width="10.85546875" customWidth="1"/>
    <col min="9480" max="9480" width="10" customWidth="1"/>
    <col min="9481" max="9481" width="15.42578125" customWidth="1"/>
    <col min="9482" max="9482" width="14.5703125" customWidth="1"/>
    <col min="9483" max="9483" width="4.7109375" customWidth="1"/>
    <col min="9486" max="9486" width="14" bestFit="1" customWidth="1"/>
    <col min="9488" max="9488" width="53.42578125" customWidth="1"/>
    <col min="9729" max="9729" width="2.85546875" customWidth="1"/>
    <col min="9731" max="9731" width="11.28515625" customWidth="1"/>
    <col min="9732" max="9732" width="14.7109375" customWidth="1"/>
    <col min="9733" max="9733" width="12.7109375" customWidth="1"/>
    <col min="9734" max="9734" width="12.42578125" customWidth="1"/>
    <col min="9735" max="9735" width="10.85546875" customWidth="1"/>
    <col min="9736" max="9736" width="10" customWidth="1"/>
    <col min="9737" max="9737" width="15.42578125" customWidth="1"/>
    <col min="9738" max="9738" width="14.5703125" customWidth="1"/>
    <col min="9739" max="9739" width="4.7109375" customWidth="1"/>
    <col min="9742" max="9742" width="14" bestFit="1" customWidth="1"/>
    <col min="9744" max="9744" width="53.42578125" customWidth="1"/>
    <col min="9985" max="9985" width="2.85546875" customWidth="1"/>
    <col min="9987" max="9987" width="11.28515625" customWidth="1"/>
    <col min="9988" max="9988" width="14.7109375" customWidth="1"/>
    <col min="9989" max="9989" width="12.7109375" customWidth="1"/>
    <col min="9990" max="9990" width="12.42578125" customWidth="1"/>
    <col min="9991" max="9991" width="10.85546875" customWidth="1"/>
    <col min="9992" max="9992" width="10" customWidth="1"/>
    <col min="9993" max="9993" width="15.42578125" customWidth="1"/>
    <col min="9994" max="9994" width="14.5703125" customWidth="1"/>
    <col min="9995" max="9995" width="4.7109375" customWidth="1"/>
    <col min="9998" max="9998" width="14" bestFit="1" customWidth="1"/>
    <col min="10000" max="10000" width="53.42578125" customWidth="1"/>
    <col min="10241" max="10241" width="2.85546875" customWidth="1"/>
    <col min="10243" max="10243" width="11.28515625" customWidth="1"/>
    <col min="10244" max="10244" width="14.7109375" customWidth="1"/>
    <col min="10245" max="10245" width="12.7109375" customWidth="1"/>
    <col min="10246" max="10246" width="12.42578125" customWidth="1"/>
    <col min="10247" max="10247" width="10.85546875" customWidth="1"/>
    <col min="10248" max="10248" width="10" customWidth="1"/>
    <col min="10249" max="10249" width="15.42578125" customWidth="1"/>
    <col min="10250" max="10250" width="14.5703125" customWidth="1"/>
    <col min="10251" max="10251" width="4.7109375" customWidth="1"/>
    <col min="10254" max="10254" width="14" bestFit="1" customWidth="1"/>
    <col min="10256" max="10256" width="53.42578125" customWidth="1"/>
    <col min="10497" max="10497" width="2.85546875" customWidth="1"/>
    <col min="10499" max="10499" width="11.28515625" customWidth="1"/>
    <col min="10500" max="10500" width="14.7109375" customWidth="1"/>
    <col min="10501" max="10501" width="12.7109375" customWidth="1"/>
    <col min="10502" max="10502" width="12.42578125" customWidth="1"/>
    <col min="10503" max="10503" width="10.85546875" customWidth="1"/>
    <col min="10504" max="10504" width="10" customWidth="1"/>
    <col min="10505" max="10505" width="15.42578125" customWidth="1"/>
    <col min="10506" max="10506" width="14.5703125" customWidth="1"/>
    <col min="10507" max="10507" width="4.7109375" customWidth="1"/>
    <col min="10510" max="10510" width="14" bestFit="1" customWidth="1"/>
    <col min="10512" max="10512" width="53.42578125" customWidth="1"/>
    <col min="10753" max="10753" width="2.85546875" customWidth="1"/>
    <col min="10755" max="10755" width="11.28515625" customWidth="1"/>
    <col min="10756" max="10756" width="14.7109375" customWidth="1"/>
    <col min="10757" max="10757" width="12.7109375" customWidth="1"/>
    <col min="10758" max="10758" width="12.42578125" customWidth="1"/>
    <col min="10759" max="10759" width="10.85546875" customWidth="1"/>
    <col min="10760" max="10760" width="10" customWidth="1"/>
    <col min="10761" max="10761" width="15.42578125" customWidth="1"/>
    <col min="10762" max="10762" width="14.5703125" customWidth="1"/>
    <col min="10763" max="10763" width="4.7109375" customWidth="1"/>
    <col min="10766" max="10766" width="14" bestFit="1" customWidth="1"/>
    <col min="10768" max="10768" width="53.42578125" customWidth="1"/>
    <col min="11009" max="11009" width="2.85546875" customWidth="1"/>
    <col min="11011" max="11011" width="11.28515625" customWidth="1"/>
    <col min="11012" max="11012" width="14.7109375" customWidth="1"/>
    <col min="11013" max="11013" width="12.7109375" customWidth="1"/>
    <col min="11014" max="11014" width="12.42578125" customWidth="1"/>
    <col min="11015" max="11015" width="10.85546875" customWidth="1"/>
    <col min="11016" max="11016" width="10" customWidth="1"/>
    <col min="11017" max="11017" width="15.42578125" customWidth="1"/>
    <col min="11018" max="11018" width="14.5703125" customWidth="1"/>
    <col min="11019" max="11019" width="4.7109375" customWidth="1"/>
    <col min="11022" max="11022" width="14" bestFit="1" customWidth="1"/>
    <col min="11024" max="11024" width="53.42578125" customWidth="1"/>
    <col min="11265" max="11265" width="2.85546875" customWidth="1"/>
    <col min="11267" max="11267" width="11.28515625" customWidth="1"/>
    <col min="11268" max="11268" width="14.7109375" customWidth="1"/>
    <col min="11269" max="11269" width="12.7109375" customWidth="1"/>
    <col min="11270" max="11270" width="12.42578125" customWidth="1"/>
    <col min="11271" max="11271" width="10.85546875" customWidth="1"/>
    <col min="11272" max="11272" width="10" customWidth="1"/>
    <col min="11273" max="11273" width="15.42578125" customWidth="1"/>
    <col min="11274" max="11274" width="14.5703125" customWidth="1"/>
    <col min="11275" max="11275" width="4.7109375" customWidth="1"/>
    <col min="11278" max="11278" width="14" bestFit="1" customWidth="1"/>
    <col min="11280" max="11280" width="53.42578125" customWidth="1"/>
    <col min="11521" max="11521" width="2.85546875" customWidth="1"/>
    <col min="11523" max="11523" width="11.28515625" customWidth="1"/>
    <col min="11524" max="11524" width="14.7109375" customWidth="1"/>
    <col min="11525" max="11525" width="12.7109375" customWidth="1"/>
    <col min="11526" max="11526" width="12.42578125" customWidth="1"/>
    <col min="11527" max="11527" width="10.85546875" customWidth="1"/>
    <col min="11528" max="11528" width="10" customWidth="1"/>
    <col min="11529" max="11529" width="15.42578125" customWidth="1"/>
    <col min="11530" max="11530" width="14.5703125" customWidth="1"/>
    <col min="11531" max="11531" width="4.7109375" customWidth="1"/>
    <col min="11534" max="11534" width="14" bestFit="1" customWidth="1"/>
    <col min="11536" max="11536" width="53.42578125" customWidth="1"/>
    <col min="11777" max="11777" width="2.85546875" customWidth="1"/>
    <col min="11779" max="11779" width="11.28515625" customWidth="1"/>
    <col min="11780" max="11780" width="14.7109375" customWidth="1"/>
    <col min="11781" max="11781" width="12.7109375" customWidth="1"/>
    <col min="11782" max="11782" width="12.42578125" customWidth="1"/>
    <col min="11783" max="11783" width="10.85546875" customWidth="1"/>
    <col min="11784" max="11784" width="10" customWidth="1"/>
    <col min="11785" max="11785" width="15.42578125" customWidth="1"/>
    <col min="11786" max="11786" width="14.5703125" customWidth="1"/>
    <col min="11787" max="11787" width="4.7109375" customWidth="1"/>
    <col min="11790" max="11790" width="14" bestFit="1" customWidth="1"/>
    <col min="11792" max="11792" width="53.42578125" customWidth="1"/>
    <col min="12033" max="12033" width="2.85546875" customWidth="1"/>
    <col min="12035" max="12035" width="11.28515625" customWidth="1"/>
    <col min="12036" max="12036" width="14.7109375" customWidth="1"/>
    <col min="12037" max="12037" width="12.7109375" customWidth="1"/>
    <col min="12038" max="12038" width="12.42578125" customWidth="1"/>
    <col min="12039" max="12039" width="10.85546875" customWidth="1"/>
    <col min="12040" max="12040" width="10" customWidth="1"/>
    <col min="12041" max="12041" width="15.42578125" customWidth="1"/>
    <col min="12042" max="12042" width="14.5703125" customWidth="1"/>
    <col min="12043" max="12043" width="4.7109375" customWidth="1"/>
    <col min="12046" max="12046" width="14" bestFit="1" customWidth="1"/>
    <col min="12048" max="12048" width="53.42578125" customWidth="1"/>
    <col min="12289" max="12289" width="2.85546875" customWidth="1"/>
    <col min="12291" max="12291" width="11.28515625" customWidth="1"/>
    <col min="12292" max="12292" width="14.7109375" customWidth="1"/>
    <col min="12293" max="12293" width="12.7109375" customWidth="1"/>
    <col min="12294" max="12294" width="12.42578125" customWidth="1"/>
    <col min="12295" max="12295" width="10.85546875" customWidth="1"/>
    <col min="12296" max="12296" width="10" customWidth="1"/>
    <col min="12297" max="12297" width="15.42578125" customWidth="1"/>
    <col min="12298" max="12298" width="14.5703125" customWidth="1"/>
    <col min="12299" max="12299" width="4.7109375" customWidth="1"/>
    <col min="12302" max="12302" width="14" bestFit="1" customWidth="1"/>
    <col min="12304" max="12304" width="53.42578125" customWidth="1"/>
    <col min="12545" max="12545" width="2.85546875" customWidth="1"/>
    <col min="12547" max="12547" width="11.28515625" customWidth="1"/>
    <col min="12548" max="12548" width="14.7109375" customWidth="1"/>
    <col min="12549" max="12549" width="12.7109375" customWidth="1"/>
    <col min="12550" max="12550" width="12.42578125" customWidth="1"/>
    <col min="12551" max="12551" width="10.85546875" customWidth="1"/>
    <col min="12552" max="12552" width="10" customWidth="1"/>
    <col min="12553" max="12553" width="15.42578125" customWidth="1"/>
    <col min="12554" max="12554" width="14.5703125" customWidth="1"/>
    <col min="12555" max="12555" width="4.7109375" customWidth="1"/>
    <col min="12558" max="12558" width="14" bestFit="1" customWidth="1"/>
    <col min="12560" max="12560" width="53.42578125" customWidth="1"/>
    <col min="12801" max="12801" width="2.85546875" customWidth="1"/>
    <col min="12803" max="12803" width="11.28515625" customWidth="1"/>
    <col min="12804" max="12804" width="14.7109375" customWidth="1"/>
    <col min="12805" max="12805" width="12.7109375" customWidth="1"/>
    <col min="12806" max="12806" width="12.42578125" customWidth="1"/>
    <col min="12807" max="12807" width="10.85546875" customWidth="1"/>
    <col min="12808" max="12808" width="10" customWidth="1"/>
    <col min="12809" max="12809" width="15.42578125" customWidth="1"/>
    <col min="12810" max="12810" width="14.5703125" customWidth="1"/>
    <col min="12811" max="12811" width="4.7109375" customWidth="1"/>
    <col min="12814" max="12814" width="14" bestFit="1" customWidth="1"/>
    <col min="12816" max="12816" width="53.42578125" customWidth="1"/>
    <col min="13057" max="13057" width="2.85546875" customWidth="1"/>
    <col min="13059" max="13059" width="11.28515625" customWidth="1"/>
    <col min="13060" max="13060" width="14.7109375" customWidth="1"/>
    <col min="13061" max="13061" width="12.7109375" customWidth="1"/>
    <col min="13062" max="13062" width="12.42578125" customWidth="1"/>
    <col min="13063" max="13063" width="10.85546875" customWidth="1"/>
    <col min="13064" max="13064" width="10" customWidth="1"/>
    <col min="13065" max="13065" width="15.42578125" customWidth="1"/>
    <col min="13066" max="13066" width="14.5703125" customWidth="1"/>
    <col min="13067" max="13067" width="4.7109375" customWidth="1"/>
    <col min="13070" max="13070" width="14" bestFit="1" customWidth="1"/>
    <col min="13072" max="13072" width="53.42578125" customWidth="1"/>
    <col min="13313" max="13313" width="2.85546875" customWidth="1"/>
    <col min="13315" max="13315" width="11.28515625" customWidth="1"/>
    <col min="13316" max="13316" width="14.7109375" customWidth="1"/>
    <col min="13317" max="13317" width="12.7109375" customWidth="1"/>
    <col min="13318" max="13318" width="12.42578125" customWidth="1"/>
    <col min="13319" max="13319" width="10.85546875" customWidth="1"/>
    <col min="13320" max="13320" width="10" customWidth="1"/>
    <col min="13321" max="13321" width="15.42578125" customWidth="1"/>
    <col min="13322" max="13322" width="14.5703125" customWidth="1"/>
    <col min="13323" max="13323" width="4.7109375" customWidth="1"/>
    <col min="13326" max="13326" width="14" bestFit="1" customWidth="1"/>
    <col min="13328" max="13328" width="53.42578125" customWidth="1"/>
    <col min="13569" max="13569" width="2.85546875" customWidth="1"/>
    <col min="13571" max="13571" width="11.28515625" customWidth="1"/>
    <col min="13572" max="13572" width="14.7109375" customWidth="1"/>
    <col min="13573" max="13573" width="12.7109375" customWidth="1"/>
    <col min="13574" max="13574" width="12.42578125" customWidth="1"/>
    <col min="13575" max="13575" width="10.85546875" customWidth="1"/>
    <col min="13576" max="13576" width="10" customWidth="1"/>
    <col min="13577" max="13577" width="15.42578125" customWidth="1"/>
    <col min="13578" max="13578" width="14.5703125" customWidth="1"/>
    <col min="13579" max="13579" width="4.7109375" customWidth="1"/>
    <col min="13582" max="13582" width="14" bestFit="1" customWidth="1"/>
    <col min="13584" max="13584" width="53.42578125" customWidth="1"/>
    <col min="13825" max="13825" width="2.85546875" customWidth="1"/>
    <col min="13827" max="13827" width="11.28515625" customWidth="1"/>
    <col min="13828" max="13828" width="14.7109375" customWidth="1"/>
    <col min="13829" max="13829" width="12.7109375" customWidth="1"/>
    <col min="13830" max="13830" width="12.42578125" customWidth="1"/>
    <col min="13831" max="13831" width="10.85546875" customWidth="1"/>
    <col min="13832" max="13832" width="10" customWidth="1"/>
    <col min="13833" max="13833" width="15.42578125" customWidth="1"/>
    <col min="13834" max="13834" width="14.5703125" customWidth="1"/>
    <col min="13835" max="13835" width="4.7109375" customWidth="1"/>
    <col min="13838" max="13838" width="14" bestFit="1" customWidth="1"/>
    <col min="13840" max="13840" width="53.42578125" customWidth="1"/>
    <col min="14081" max="14081" width="2.85546875" customWidth="1"/>
    <col min="14083" max="14083" width="11.28515625" customWidth="1"/>
    <col min="14084" max="14084" width="14.7109375" customWidth="1"/>
    <col min="14085" max="14085" width="12.7109375" customWidth="1"/>
    <col min="14086" max="14086" width="12.42578125" customWidth="1"/>
    <col min="14087" max="14087" width="10.85546875" customWidth="1"/>
    <col min="14088" max="14088" width="10" customWidth="1"/>
    <col min="14089" max="14089" width="15.42578125" customWidth="1"/>
    <col min="14090" max="14090" width="14.5703125" customWidth="1"/>
    <col min="14091" max="14091" width="4.7109375" customWidth="1"/>
    <col min="14094" max="14094" width="14" bestFit="1" customWidth="1"/>
    <col min="14096" max="14096" width="53.42578125" customWidth="1"/>
    <col min="14337" max="14337" width="2.85546875" customWidth="1"/>
    <col min="14339" max="14339" width="11.28515625" customWidth="1"/>
    <col min="14340" max="14340" width="14.7109375" customWidth="1"/>
    <col min="14341" max="14341" width="12.7109375" customWidth="1"/>
    <col min="14342" max="14342" width="12.42578125" customWidth="1"/>
    <col min="14343" max="14343" width="10.85546875" customWidth="1"/>
    <col min="14344" max="14344" width="10" customWidth="1"/>
    <col min="14345" max="14345" width="15.42578125" customWidth="1"/>
    <col min="14346" max="14346" width="14.5703125" customWidth="1"/>
    <col min="14347" max="14347" width="4.7109375" customWidth="1"/>
    <col min="14350" max="14350" width="14" bestFit="1" customWidth="1"/>
    <col min="14352" max="14352" width="53.42578125" customWidth="1"/>
    <col min="14593" max="14593" width="2.85546875" customWidth="1"/>
    <col min="14595" max="14595" width="11.28515625" customWidth="1"/>
    <col min="14596" max="14596" width="14.7109375" customWidth="1"/>
    <col min="14597" max="14597" width="12.7109375" customWidth="1"/>
    <col min="14598" max="14598" width="12.42578125" customWidth="1"/>
    <col min="14599" max="14599" width="10.85546875" customWidth="1"/>
    <col min="14600" max="14600" width="10" customWidth="1"/>
    <col min="14601" max="14601" width="15.42578125" customWidth="1"/>
    <col min="14602" max="14602" width="14.5703125" customWidth="1"/>
    <col min="14603" max="14603" width="4.7109375" customWidth="1"/>
    <col min="14606" max="14606" width="14" bestFit="1" customWidth="1"/>
    <col min="14608" max="14608" width="53.42578125" customWidth="1"/>
    <col min="14849" max="14849" width="2.85546875" customWidth="1"/>
    <col min="14851" max="14851" width="11.28515625" customWidth="1"/>
    <col min="14852" max="14852" width="14.7109375" customWidth="1"/>
    <col min="14853" max="14853" width="12.7109375" customWidth="1"/>
    <col min="14854" max="14854" width="12.42578125" customWidth="1"/>
    <col min="14855" max="14855" width="10.85546875" customWidth="1"/>
    <col min="14856" max="14856" width="10" customWidth="1"/>
    <col min="14857" max="14857" width="15.42578125" customWidth="1"/>
    <col min="14858" max="14858" width="14.5703125" customWidth="1"/>
    <col min="14859" max="14859" width="4.7109375" customWidth="1"/>
    <col min="14862" max="14862" width="14" bestFit="1" customWidth="1"/>
    <col min="14864" max="14864" width="53.42578125" customWidth="1"/>
    <col min="15105" max="15105" width="2.85546875" customWidth="1"/>
    <col min="15107" max="15107" width="11.28515625" customWidth="1"/>
    <col min="15108" max="15108" width="14.7109375" customWidth="1"/>
    <col min="15109" max="15109" width="12.7109375" customWidth="1"/>
    <col min="15110" max="15110" width="12.42578125" customWidth="1"/>
    <col min="15111" max="15111" width="10.85546875" customWidth="1"/>
    <col min="15112" max="15112" width="10" customWidth="1"/>
    <col min="15113" max="15113" width="15.42578125" customWidth="1"/>
    <col min="15114" max="15114" width="14.5703125" customWidth="1"/>
    <col min="15115" max="15115" width="4.7109375" customWidth="1"/>
    <col min="15118" max="15118" width="14" bestFit="1" customWidth="1"/>
    <col min="15120" max="15120" width="53.42578125" customWidth="1"/>
    <col min="15361" max="15361" width="2.85546875" customWidth="1"/>
    <col min="15363" max="15363" width="11.28515625" customWidth="1"/>
    <col min="15364" max="15364" width="14.7109375" customWidth="1"/>
    <col min="15365" max="15365" width="12.7109375" customWidth="1"/>
    <col min="15366" max="15366" width="12.42578125" customWidth="1"/>
    <col min="15367" max="15367" width="10.85546875" customWidth="1"/>
    <col min="15368" max="15368" width="10" customWidth="1"/>
    <col min="15369" max="15369" width="15.42578125" customWidth="1"/>
    <col min="15370" max="15370" width="14.5703125" customWidth="1"/>
    <col min="15371" max="15371" width="4.7109375" customWidth="1"/>
    <col min="15374" max="15374" width="14" bestFit="1" customWidth="1"/>
    <col min="15376" max="15376" width="53.42578125" customWidth="1"/>
    <col min="15617" max="15617" width="2.85546875" customWidth="1"/>
    <col min="15619" max="15619" width="11.28515625" customWidth="1"/>
    <col min="15620" max="15620" width="14.7109375" customWidth="1"/>
    <col min="15621" max="15621" width="12.7109375" customWidth="1"/>
    <col min="15622" max="15622" width="12.42578125" customWidth="1"/>
    <col min="15623" max="15623" width="10.85546875" customWidth="1"/>
    <col min="15624" max="15624" width="10" customWidth="1"/>
    <col min="15625" max="15625" width="15.42578125" customWidth="1"/>
    <col min="15626" max="15626" width="14.5703125" customWidth="1"/>
    <col min="15627" max="15627" width="4.7109375" customWidth="1"/>
    <col min="15630" max="15630" width="14" bestFit="1" customWidth="1"/>
    <col min="15632" max="15632" width="53.42578125" customWidth="1"/>
    <col min="15873" max="15873" width="2.85546875" customWidth="1"/>
    <col min="15875" max="15875" width="11.28515625" customWidth="1"/>
    <col min="15876" max="15876" width="14.7109375" customWidth="1"/>
    <col min="15877" max="15877" width="12.7109375" customWidth="1"/>
    <col min="15878" max="15878" width="12.42578125" customWidth="1"/>
    <col min="15879" max="15879" width="10.85546875" customWidth="1"/>
    <col min="15880" max="15880" width="10" customWidth="1"/>
    <col min="15881" max="15881" width="15.42578125" customWidth="1"/>
    <col min="15882" max="15882" width="14.5703125" customWidth="1"/>
    <col min="15883" max="15883" width="4.7109375" customWidth="1"/>
    <col min="15886" max="15886" width="14" bestFit="1" customWidth="1"/>
    <col min="15888" max="15888" width="53.42578125" customWidth="1"/>
    <col min="16129" max="16129" width="2.85546875" customWidth="1"/>
    <col min="16131" max="16131" width="11.28515625" customWidth="1"/>
    <col min="16132" max="16132" width="14.7109375" customWidth="1"/>
    <col min="16133" max="16133" width="12.7109375" customWidth="1"/>
    <col min="16134" max="16134" width="12.42578125" customWidth="1"/>
    <col min="16135" max="16135" width="10.85546875" customWidth="1"/>
    <col min="16136" max="16136" width="10" customWidth="1"/>
    <col min="16137" max="16137" width="15.42578125" customWidth="1"/>
    <col min="16138" max="16138" width="14.5703125" customWidth="1"/>
    <col min="16139" max="16139" width="4.7109375" customWidth="1"/>
    <col min="16142" max="16142" width="14" bestFit="1" customWidth="1"/>
    <col min="16144" max="16144" width="53.42578125" customWidth="1"/>
  </cols>
  <sheetData>
    <row r="1" spans="1:16">
      <c r="A1" s="127"/>
      <c r="B1" s="101" t="s">
        <v>324</v>
      </c>
      <c r="C1" s="128"/>
      <c r="D1" s="128"/>
      <c r="E1" s="127"/>
      <c r="F1" s="127"/>
      <c r="G1" s="127"/>
      <c r="H1" s="127"/>
      <c r="I1" s="127"/>
      <c r="J1" s="127"/>
    </row>
    <row r="2" spans="1:16">
      <c r="A2" s="127"/>
      <c r="B2" s="101" t="s">
        <v>325</v>
      </c>
      <c r="C2" s="128"/>
      <c r="D2" s="128"/>
      <c r="E2" s="127"/>
      <c r="F2" s="127"/>
      <c r="G2" s="127"/>
      <c r="H2" s="127"/>
      <c r="I2" s="127"/>
      <c r="J2" s="127"/>
    </row>
    <row r="3" spans="1:16">
      <c r="A3" s="127"/>
      <c r="B3" s="129"/>
      <c r="C3" s="127"/>
      <c r="D3" s="127"/>
      <c r="E3" s="127"/>
      <c r="F3" s="127"/>
      <c r="G3" s="127"/>
      <c r="H3" s="127"/>
      <c r="I3" s="129" t="s">
        <v>160</v>
      </c>
      <c r="J3" s="127"/>
    </row>
    <row r="4" spans="1:16">
      <c r="A4" s="127"/>
      <c r="B4" s="129"/>
      <c r="C4" s="127"/>
      <c r="D4" s="127"/>
      <c r="E4" s="127"/>
      <c r="F4" s="127"/>
      <c r="G4" s="127"/>
      <c r="H4" s="127"/>
      <c r="I4" s="127"/>
      <c r="J4" s="127"/>
    </row>
    <row r="5" spans="1:16">
      <c r="A5" s="130"/>
      <c r="B5" s="130"/>
      <c r="C5" s="130"/>
      <c r="D5" s="130"/>
      <c r="E5" s="130"/>
      <c r="F5" s="130"/>
      <c r="G5" s="130"/>
      <c r="H5" s="130"/>
      <c r="I5" s="131"/>
      <c r="J5" s="132" t="s">
        <v>161</v>
      </c>
      <c r="K5" s="104"/>
      <c r="L5" s="104"/>
      <c r="M5" s="104"/>
      <c r="N5" s="104"/>
      <c r="O5" s="104"/>
      <c r="P5" s="104"/>
    </row>
    <row r="6" spans="1:16" ht="15.75" customHeight="1">
      <c r="A6" s="283" t="s">
        <v>162</v>
      </c>
      <c r="B6" s="284"/>
      <c r="C6" s="284"/>
      <c r="D6" s="284"/>
      <c r="E6" s="284"/>
      <c r="F6" s="284"/>
      <c r="G6" s="284"/>
      <c r="H6" s="284"/>
      <c r="I6" s="284"/>
      <c r="J6" s="285"/>
      <c r="K6" s="133"/>
      <c r="L6" s="133"/>
      <c r="M6" s="133"/>
      <c r="N6" s="133"/>
      <c r="O6" s="133"/>
      <c r="P6" s="133"/>
    </row>
    <row r="7" spans="1:16" ht="26.25" customHeight="1" thickBot="1">
      <c r="A7" s="134"/>
      <c r="B7" s="300" t="s">
        <v>163</v>
      </c>
      <c r="C7" s="300"/>
      <c r="D7" s="300"/>
      <c r="E7" s="300"/>
      <c r="F7" s="301"/>
      <c r="G7" s="135" t="s">
        <v>164</v>
      </c>
      <c r="H7" s="135" t="s">
        <v>165</v>
      </c>
      <c r="I7" s="136" t="s">
        <v>354</v>
      </c>
      <c r="J7" s="136" t="s">
        <v>117</v>
      </c>
    </row>
    <row r="8" spans="1:16" ht="16.5" customHeight="1">
      <c r="A8" s="137">
        <v>1</v>
      </c>
      <c r="B8" s="302" t="s">
        <v>166</v>
      </c>
      <c r="C8" s="303"/>
      <c r="D8" s="303"/>
      <c r="E8" s="303"/>
      <c r="F8" s="303"/>
      <c r="G8" s="138">
        <v>70</v>
      </c>
      <c r="H8" s="138">
        <v>11100</v>
      </c>
      <c r="I8" s="139">
        <f>SUM(I9:I11)</f>
        <v>148095.723</v>
      </c>
      <c r="J8" s="139">
        <f>SUM(J9:J11)</f>
        <v>73469</v>
      </c>
    </row>
    <row r="9" spans="1:16" ht="16.5" customHeight="1">
      <c r="A9" s="140" t="s">
        <v>167</v>
      </c>
      <c r="B9" s="293" t="s">
        <v>168</v>
      </c>
      <c r="C9" s="293"/>
      <c r="D9" s="293"/>
      <c r="E9" s="293"/>
      <c r="F9" s="294"/>
      <c r="G9" s="141" t="s">
        <v>169</v>
      </c>
      <c r="H9" s="141">
        <v>11101</v>
      </c>
      <c r="I9" s="142"/>
      <c r="J9" s="143"/>
    </row>
    <row r="10" spans="1:16" ht="16.5" customHeight="1">
      <c r="A10" s="144" t="s">
        <v>170</v>
      </c>
      <c r="B10" s="293" t="s">
        <v>171</v>
      </c>
      <c r="C10" s="293"/>
      <c r="D10" s="293"/>
      <c r="E10" s="293"/>
      <c r="F10" s="294"/>
      <c r="G10" s="141">
        <v>704</v>
      </c>
      <c r="H10" s="141">
        <v>11102</v>
      </c>
      <c r="I10" s="145"/>
      <c r="J10" s="146">
        <v>38602</v>
      </c>
    </row>
    <row r="11" spans="1:16" ht="16.5" customHeight="1">
      <c r="A11" s="144" t="s">
        <v>172</v>
      </c>
      <c r="B11" s="293" t="s">
        <v>173</v>
      </c>
      <c r="C11" s="293"/>
      <c r="D11" s="293"/>
      <c r="E11" s="293"/>
      <c r="F11" s="294"/>
      <c r="G11" s="147">
        <v>705</v>
      </c>
      <c r="H11" s="141">
        <v>11103</v>
      </c>
      <c r="I11" s="145">
        <f>148095723/1000</f>
        <v>148095.723</v>
      </c>
      <c r="J11" s="146">
        <v>34867</v>
      </c>
      <c r="N11" s="142"/>
    </row>
    <row r="12" spans="1:16" ht="16.5" customHeight="1">
      <c r="A12" s="148">
        <v>2</v>
      </c>
      <c r="B12" s="291" t="s">
        <v>174</v>
      </c>
      <c r="C12" s="291"/>
      <c r="D12" s="291"/>
      <c r="E12" s="291"/>
      <c r="F12" s="292"/>
      <c r="G12" s="149">
        <v>708</v>
      </c>
      <c r="H12" s="150">
        <v>11104</v>
      </c>
      <c r="I12" s="151">
        <f>SUM(I13:I15)</f>
        <v>10204.97733</v>
      </c>
      <c r="J12" s="151">
        <f>SUM(J13:J15)</f>
        <v>2484</v>
      </c>
    </row>
    <row r="13" spans="1:16" ht="16.5" customHeight="1">
      <c r="A13" s="152" t="s">
        <v>167</v>
      </c>
      <c r="B13" s="293" t="s">
        <v>175</v>
      </c>
      <c r="C13" s="293"/>
      <c r="D13" s="293"/>
      <c r="E13" s="293"/>
      <c r="F13" s="294"/>
      <c r="G13" s="141">
        <v>7081</v>
      </c>
      <c r="H13" s="153">
        <v>111041</v>
      </c>
      <c r="I13" s="154"/>
      <c r="J13" s="155"/>
    </row>
    <row r="14" spans="1:16" ht="16.5" customHeight="1">
      <c r="A14" s="152" t="s">
        <v>176</v>
      </c>
      <c r="B14" s="293" t="s">
        <v>177</v>
      </c>
      <c r="C14" s="293"/>
      <c r="D14" s="293"/>
      <c r="E14" s="293"/>
      <c r="F14" s="294"/>
      <c r="G14" s="141">
        <v>7082</v>
      </c>
      <c r="H14" s="153">
        <v>111042</v>
      </c>
      <c r="I14" s="154">
        <f>10204977.33/1000</f>
        <v>10204.97733</v>
      </c>
      <c r="J14" s="146">
        <v>2484</v>
      </c>
    </row>
    <row r="15" spans="1:16" ht="16.5" customHeight="1">
      <c r="A15" s="152" t="s">
        <v>178</v>
      </c>
      <c r="B15" s="293" t="s">
        <v>179</v>
      </c>
      <c r="C15" s="293"/>
      <c r="D15" s="293"/>
      <c r="E15" s="293"/>
      <c r="F15" s="294"/>
      <c r="G15" s="141">
        <v>7083</v>
      </c>
      <c r="H15" s="153">
        <v>111043</v>
      </c>
      <c r="I15" s="142"/>
      <c r="J15" s="143"/>
    </row>
    <row r="16" spans="1:16" ht="29.25" customHeight="1">
      <c r="A16" s="156">
        <v>3</v>
      </c>
      <c r="B16" s="291" t="s">
        <v>180</v>
      </c>
      <c r="C16" s="291"/>
      <c r="D16" s="291"/>
      <c r="E16" s="291"/>
      <c r="F16" s="292"/>
      <c r="G16" s="149">
        <v>71</v>
      </c>
      <c r="H16" s="150">
        <v>11201</v>
      </c>
      <c r="I16" s="142"/>
      <c r="J16" s="143"/>
    </row>
    <row r="17" spans="1:10" ht="16.5" customHeight="1">
      <c r="A17" s="157"/>
      <c r="B17" s="295" t="s">
        <v>181</v>
      </c>
      <c r="C17" s="295"/>
      <c r="D17" s="295"/>
      <c r="E17" s="295"/>
      <c r="F17" s="296"/>
      <c r="G17" s="158"/>
      <c r="H17" s="141">
        <v>112011</v>
      </c>
      <c r="I17" s="142"/>
      <c r="J17" s="143"/>
    </row>
    <row r="18" spans="1:10" ht="16.5" customHeight="1">
      <c r="A18" s="157"/>
      <c r="B18" s="295" t="s">
        <v>182</v>
      </c>
      <c r="C18" s="295"/>
      <c r="D18" s="295"/>
      <c r="E18" s="295"/>
      <c r="F18" s="296"/>
      <c r="G18" s="158"/>
      <c r="H18" s="141">
        <v>112012</v>
      </c>
      <c r="I18" s="142"/>
      <c r="J18" s="143"/>
    </row>
    <row r="19" spans="1:10" ht="16.5" customHeight="1">
      <c r="A19" s="159">
        <v>4</v>
      </c>
      <c r="B19" s="291" t="s">
        <v>183</v>
      </c>
      <c r="C19" s="291"/>
      <c r="D19" s="291"/>
      <c r="E19" s="291"/>
      <c r="F19" s="292"/>
      <c r="G19" s="160">
        <v>72</v>
      </c>
      <c r="H19" s="161">
        <v>11300</v>
      </c>
      <c r="I19" s="142"/>
      <c r="J19" s="143"/>
    </row>
    <row r="20" spans="1:10" ht="16.5" customHeight="1">
      <c r="A20" s="144"/>
      <c r="B20" s="297" t="s">
        <v>184</v>
      </c>
      <c r="C20" s="298"/>
      <c r="D20" s="298"/>
      <c r="E20" s="298"/>
      <c r="F20" s="298"/>
      <c r="G20" s="162"/>
      <c r="H20" s="163">
        <v>11301</v>
      </c>
      <c r="I20" s="142"/>
      <c r="J20" s="143"/>
    </row>
    <row r="21" spans="1:10" ht="16.5" customHeight="1">
      <c r="A21" s="164">
        <v>5</v>
      </c>
      <c r="B21" s="292" t="s">
        <v>185</v>
      </c>
      <c r="C21" s="299"/>
      <c r="D21" s="299"/>
      <c r="E21" s="299"/>
      <c r="F21" s="299"/>
      <c r="G21" s="165">
        <v>73</v>
      </c>
      <c r="H21" s="165">
        <v>11400</v>
      </c>
      <c r="I21" s="142"/>
      <c r="J21" s="143"/>
    </row>
    <row r="22" spans="1:10" ht="16.5" customHeight="1">
      <c r="A22" s="166">
        <v>6</v>
      </c>
      <c r="B22" s="292" t="s">
        <v>186</v>
      </c>
      <c r="C22" s="299"/>
      <c r="D22" s="299"/>
      <c r="E22" s="299"/>
      <c r="F22" s="299"/>
      <c r="G22" s="165">
        <v>75</v>
      </c>
      <c r="H22" s="167">
        <v>11500</v>
      </c>
      <c r="I22" s="231">
        <f>(89782)/1000</f>
        <v>89.781999999999996</v>
      </c>
      <c r="J22" s="146">
        <v>1023</v>
      </c>
    </row>
    <row r="23" spans="1:10" ht="16.5" customHeight="1">
      <c r="A23" s="164">
        <v>7</v>
      </c>
      <c r="B23" s="291" t="s">
        <v>187</v>
      </c>
      <c r="C23" s="291"/>
      <c r="D23" s="291"/>
      <c r="E23" s="291"/>
      <c r="F23" s="292"/>
      <c r="G23" s="149">
        <v>77</v>
      </c>
      <c r="H23" s="149">
        <v>11600</v>
      </c>
      <c r="I23" s="142"/>
      <c r="J23" s="146"/>
    </row>
    <row r="24" spans="1:10" ht="16.5" customHeight="1" thickBot="1">
      <c r="A24" s="168" t="s">
        <v>188</v>
      </c>
      <c r="B24" s="282" t="s">
        <v>189</v>
      </c>
      <c r="C24" s="282"/>
      <c r="D24" s="282"/>
      <c r="E24" s="282"/>
      <c r="F24" s="282"/>
      <c r="G24" s="169"/>
      <c r="H24" s="169">
        <v>11800</v>
      </c>
      <c r="I24" s="170">
        <f>I8+I12+I16+I21+I22+I23</f>
        <v>158390.48233</v>
      </c>
      <c r="J24" s="170">
        <f>J8+J12+J16+J21+J22+J23</f>
        <v>76976</v>
      </c>
    </row>
    <row r="25" spans="1:10" ht="16.5" customHeight="1">
      <c r="A25" s="171"/>
      <c r="B25" s="172"/>
      <c r="C25" s="172"/>
      <c r="D25" s="172"/>
      <c r="E25" s="172"/>
      <c r="F25" s="172"/>
      <c r="G25" s="172"/>
      <c r="H25" s="172"/>
      <c r="I25" s="173"/>
      <c r="J25" s="173"/>
    </row>
    <row r="26" spans="1:10" ht="16.5" customHeight="1">
      <c r="A26" s="171"/>
      <c r="B26" s="172"/>
      <c r="C26" s="172"/>
      <c r="D26" s="172"/>
      <c r="E26" s="172"/>
      <c r="F26" s="172"/>
      <c r="G26" s="172"/>
      <c r="H26" s="172"/>
      <c r="I26" s="173"/>
      <c r="J26" s="173"/>
    </row>
    <row r="27" spans="1:10" ht="16.5" customHeight="1">
      <c r="A27" s="171"/>
      <c r="B27" s="172"/>
      <c r="C27" s="172"/>
      <c r="D27" s="172"/>
      <c r="E27" s="172"/>
      <c r="F27" s="172"/>
      <c r="G27" s="172"/>
      <c r="H27" s="172"/>
      <c r="I27" s="173"/>
      <c r="J27" s="173"/>
    </row>
    <row r="28" spans="1:10" ht="16.5" customHeight="1">
      <c r="A28" s="171"/>
      <c r="B28" s="172"/>
      <c r="C28" s="172"/>
      <c r="D28" s="172"/>
      <c r="E28" s="172"/>
      <c r="F28" s="172"/>
      <c r="G28" s="172"/>
      <c r="H28" s="172"/>
      <c r="I28" s="173" t="s">
        <v>110</v>
      </c>
      <c r="J28" s="173"/>
    </row>
    <row r="29" spans="1:10" ht="16.5" customHeight="1">
      <c r="A29" s="171"/>
      <c r="B29" s="172"/>
      <c r="C29" s="172"/>
      <c r="D29" s="172"/>
      <c r="E29" s="172"/>
      <c r="F29" s="172"/>
      <c r="G29" s="172"/>
      <c r="H29" s="172"/>
      <c r="I29" s="173" t="s">
        <v>121</v>
      </c>
      <c r="J29" s="173"/>
    </row>
    <row r="30" spans="1:10" ht="16.5" customHeight="1">
      <c r="A30" s="171"/>
      <c r="B30" s="172"/>
      <c r="C30" s="172"/>
      <c r="D30" s="172"/>
      <c r="E30" s="172"/>
      <c r="F30" s="172"/>
      <c r="G30" s="172"/>
      <c r="H30" s="172"/>
      <c r="I30" s="173"/>
      <c r="J30" s="173"/>
    </row>
    <row r="31" spans="1:10" ht="16.5" customHeight="1">
      <c r="A31" s="171"/>
      <c r="B31" s="172"/>
      <c r="C31" s="172"/>
      <c r="D31" s="172"/>
      <c r="E31" s="172"/>
      <c r="F31" s="172"/>
      <c r="G31" s="172"/>
      <c r="H31" s="172"/>
      <c r="I31" s="173"/>
      <c r="J31" s="173"/>
    </row>
    <row r="32" spans="1:10">
      <c r="A32" s="127"/>
      <c r="B32" s="101" t="s">
        <v>324</v>
      </c>
      <c r="C32" s="128"/>
      <c r="D32" s="128"/>
      <c r="E32" s="127"/>
      <c r="F32" s="127"/>
      <c r="G32" s="127"/>
      <c r="H32" s="127"/>
      <c r="I32" s="127"/>
      <c r="J32" s="127"/>
    </row>
    <row r="33" spans="1:16">
      <c r="A33" s="127"/>
      <c r="B33" s="101" t="s">
        <v>325</v>
      </c>
      <c r="C33" s="128"/>
      <c r="D33" s="128"/>
      <c r="E33" s="127"/>
      <c r="F33" s="127"/>
      <c r="G33" s="127"/>
      <c r="H33" s="127"/>
      <c r="I33" s="127"/>
      <c r="J33" s="127"/>
    </row>
    <row r="34" spans="1:16">
      <c r="A34" s="127"/>
      <c r="B34" s="129"/>
      <c r="C34" s="127"/>
      <c r="D34" s="127"/>
      <c r="E34" s="127"/>
      <c r="F34" s="127"/>
      <c r="G34" s="127"/>
      <c r="H34" s="127"/>
      <c r="I34" s="129" t="s">
        <v>190</v>
      </c>
      <c r="J34" s="127"/>
    </row>
    <row r="35" spans="1:16" ht="12.75" customHeight="1">
      <c r="A35" s="130"/>
      <c r="B35" s="130"/>
      <c r="C35" s="130"/>
      <c r="D35" s="130"/>
      <c r="E35" s="130"/>
      <c r="F35" s="130"/>
      <c r="G35" s="130"/>
      <c r="H35" s="130"/>
      <c r="I35" s="131"/>
      <c r="J35" s="132" t="s">
        <v>161</v>
      </c>
      <c r="K35" s="104"/>
      <c r="L35" s="104"/>
      <c r="M35" s="104"/>
      <c r="N35" s="104"/>
      <c r="O35" s="104"/>
      <c r="P35" s="104"/>
    </row>
    <row r="36" spans="1:16">
      <c r="A36" s="283" t="s">
        <v>162</v>
      </c>
      <c r="B36" s="284"/>
      <c r="C36" s="284"/>
      <c r="D36" s="284"/>
      <c r="E36" s="284"/>
      <c r="F36" s="284"/>
      <c r="G36" s="284"/>
      <c r="H36" s="284"/>
      <c r="I36" s="284"/>
      <c r="J36" s="285"/>
    </row>
    <row r="37" spans="1:16" ht="24.75" customHeight="1" thickBot="1">
      <c r="A37" s="174"/>
      <c r="B37" s="286" t="s">
        <v>191</v>
      </c>
      <c r="C37" s="287"/>
      <c r="D37" s="287"/>
      <c r="E37" s="287"/>
      <c r="F37" s="288"/>
      <c r="G37" s="175" t="s">
        <v>164</v>
      </c>
      <c r="H37" s="175" t="s">
        <v>165</v>
      </c>
      <c r="I37" s="176" t="s">
        <v>354</v>
      </c>
      <c r="J37" s="176" t="s">
        <v>117</v>
      </c>
    </row>
    <row r="38" spans="1:16" ht="16.5" customHeight="1">
      <c r="A38" s="177">
        <v>1</v>
      </c>
      <c r="B38" s="289" t="s">
        <v>192</v>
      </c>
      <c r="C38" s="290"/>
      <c r="D38" s="290"/>
      <c r="E38" s="290"/>
      <c r="F38" s="290"/>
      <c r="G38" s="178">
        <v>60</v>
      </c>
      <c r="H38" s="178">
        <v>12100</v>
      </c>
      <c r="I38" s="179">
        <f>SUM(I39:I43)</f>
        <v>148163.15613999998</v>
      </c>
      <c r="J38" s="179">
        <f>SUM(J39:J43)</f>
        <v>42814</v>
      </c>
    </row>
    <row r="39" spans="1:16" ht="16.5" customHeight="1">
      <c r="A39" s="180" t="s">
        <v>193</v>
      </c>
      <c r="B39" s="277" t="s">
        <v>194</v>
      </c>
      <c r="C39" s="277" t="s">
        <v>195</v>
      </c>
      <c r="D39" s="277"/>
      <c r="E39" s="277"/>
      <c r="F39" s="277"/>
      <c r="G39" s="181" t="s">
        <v>196</v>
      </c>
      <c r="H39" s="181">
        <v>12101</v>
      </c>
      <c r="I39" s="185"/>
      <c r="J39" s="260">
        <v>7919</v>
      </c>
    </row>
    <row r="40" spans="1:16" ht="12" customHeight="1">
      <c r="A40" s="180" t="s">
        <v>170</v>
      </c>
      <c r="B40" s="277" t="s">
        <v>197</v>
      </c>
      <c r="C40" s="277" t="s">
        <v>195</v>
      </c>
      <c r="D40" s="277"/>
      <c r="E40" s="277"/>
      <c r="F40" s="277"/>
      <c r="G40" s="181"/>
      <c r="H40" s="184">
        <v>12102</v>
      </c>
      <c r="I40" s="182"/>
      <c r="J40" s="183"/>
    </row>
    <row r="41" spans="1:16" ht="16.5" customHeight="1">
      <c r="A41" s="180" t="s">
        <v>172</v>
      </c>
      <c r="B41" s="277" t="s">
        <v>198</v>
      </c>
      <c r="C41" s="277" t="s">
        <v>195</v>
      </c>
      <c r="D41" s="277"/>
      <c r="E41" s="277"/>
      <c r="F41" s="277"/>
      <c r="G41" s="181" t="s">
        <v>199</v>
      </c>
      <c r="H41" s="181">
        <v>12103</v>
      </c>
      <c r="I41" s="185">
        <f>148163156.14/1000</f>
        <v>148163.15613999998</v>
      </c>
      <c r="J41" s="186">
        <v>35538</v>
      </c>
    </row>
    <row r="42" spans="1:16" ht="16.5" customHeight="1">
      <c r="A42" s="180" t="s">
        <v>200</v>
      </c>
      <c r="B42" s="279" t="s">
        <v>201</v>
      </c>
      <c r="C42" s="277" t="s">
        <v>195</v>
      </c>
      <c r="D42" s="277"/>
      <c r="E42" s="277"/>
      <c r="F42" s="277"/>
      <c r="G42" s="181"/>
      <c r="H42" s="184">
        <v>12104</v>
      </c>
      <c r="I42" s="185"/>
      <c r="J42" s="186">
        <v>-643</v>
      </c>
      <c r="L42" s="187"/>
    </row>
    <row r="43" spans="1:16" ht="16.5" customHeight="1">
      <c r="A43" s="180" t="s">
        <v>202</v>
      </c>
      <c r="B43" s="277" t="s">
        <v>203</v>
      </c>
      <c r="C43" s="277" t="s">
        <v>195</v>
      </c>
      <c r="D43" s="277"/>
      <c r="E43" s="277"/>
      <c r="F43" s="277"/>
      <c r="G43" s="181" t="s">
        <v>204</v>
      </c>
      <c r="H43" s="184">
        <v>12105</v>
      </c>
      <c r="I43" s="182"/>
      <c r="J43" s="183"/>
    </row>
    <row r="44" spans="1:16" ht="16.5" customHeight="1">
      <c r="A44" s="188">
        <v>2</v>
      </c>
      <c r="B44" s="280" t="s">
        <v>205</v>
      </c>
      <c r="C44" s="280"/>
      <c r="D44" s="280"/>
      <c r="E44" s="280"/>
      <c r="F44" s="280"/>
      <c r="G44" s="189">
        <v>64</v>
      </c>
      <c r="H44" s="189">
        <v>12200</v>
      </c>
      <c r="I44" s="190">
        <f>I45+I46</f>
        <v>1202.441</v>
      </c>
      <c r="J44" s="183"/>
    </row>
    <row r="45" spans="1:16" ht="16.5" customHeight="1">
      <c r="A45" s="191" t="s">
        <v>206</v>
      </c>
      <c r="B45" s="280" t="s">
        <v>207</v>
      </c>
      <c r="C45" s="281"/>
      <c r="D45" s="281"/>
      <c r="E45" s="281"/>
      <c r="F45" s="281"/>
      <c r="G45" s="184">
        <v>641</v>
      </c>
      <c r="H45" s="184">
        <v>12201</v>
      </c>
      <c r="I45" s="192">
        <f>1032000/1000</f>
        <v>1032</v>
      </c>
      <c r="J45" s="186">
        <v>4406</v>
      </c>
    </row>
    <row r="46" spans="1:16" ht="16.5" customHeight="1">
      <c r="A46" s="191" t="s">
        <v>208</v>
      </c>
      <c r="B46" s="281" t="s">
        <v>209</v>
      </c>
      <c r="C46" s="281"/>
      <c r="D46" s="281"/>
      <c r="E46" s="281"/>
      <c r="F46" s="281"/>
      <c r="G46" s="184">
        <v>644</v>
      </c>
      <c r="H46" s="184">
        <v>12202</v>
      </c>
      <c r="I46" s="192">
        <f>170441/1000</f>
        <v>170.441</v>
      </c>
      <c r="J46" s="186">
        <v>532</v>
      </c>
    </row>
    <row r="47" spans="1:16" ht="16.5" customHeight="1">
      <c r="A47" s="188">
        <v>3</v>
      </c>
      <c r="B47" s="280" t="s">
        <v>210</v>
      </c>
      <c r="C47" s="280"/>
      <c r="D47" s="280"/>
      <c r="E47" s="280"/>
      <c r="F47" s="280"/>
      <c r="G47" s="189">
        <v>68</v>
      </c>
      <c r="H47" s="189">
        <v>12300</v>
      </c>
      <c r="I47" s="232">
        <f>468065/1000</f>
        <v>468.065</v>
      </c>
      <c r="J47" s="260">
        <v>468</v>
      </c>
    </row>
    <row r="48" spans="1:16" ht="16.5" customHeight="1">
      <c r="A48" s="188">
        <v>4</v>
      </c>
      <c r="B48" s="280" t="s">
        <v>211</v>
      </c>
      <c r="C48" s="280"/>
      <c r="D48" s="280"/>
      <c r="E48" s="280"/>
      <c r="F48" s="280"/>
      <c r="G48" s="189">
        <v>61</v>
      </c>
      <c r="H48" s="189">
        <v>12400</v>
      </c>
      <c r="I48" s="190">
        <f>SUM(I49:I60)+I63</f>
        <v>5302.6901600000001</v>
      </c>
      <c r="J48" s="190">
        <f>SUM(J49:J60)+J63</f>
        <v>80447</v>
      </c>
    </row>
    <row r="49" spans="1:10" ht="16.5" customHeight="1">
      <c r="A49" s="191" t="s">
        <v>167</v>
      </c>
      <c r="B49" s="274" t="s">
        <v>212</v>
      </c>
      <c r="C49" s="274"/>
      <c r="D49" s="274"/>
      <c r="E49" s="274"/>
      <c r="F49" s="274"/>
      <c r="G49" s="181"/>
      <c r="H49" s="181">
        <v>12401</v>
      </c>
      <c r="I49" s="182"/>
      <c r="J49" s="183"/>
    </row>
    <row r="50" spans="1:10" ht="16.5" customHeight="1">
      <c r="A50" s="191" t="s">
        <v>176</v>
      </c>
      <c r="B50" s="274" t="s">
        <v>213</v>
      </c>
      <c r="C50" s="274"/>
      <c r="D50" s="274"/>
      <c r="E50" s="274"/>
      <c r="F50" s="274"/>
      <c r="G50" s="193">
        <v>611</v>
      </c>
      <c r="H50" s="181">
        <v>12402</v>
      </c>
      <c r="I50" s="185">
        <f>(4406811+179219)/1000</f>
        <v>4586.03</v>
      </c>
      <c r="J50" s="186"/>
    </row>
    <row r="51" spans="1:10" ht="16.5" customHeight="1">
      <c r="A51" s="191" t="s">
        <v>178</v>
      </c>
      <c r="B51" s="274" t="s">
        <v>214</v>
      </c>
      <c r="C51" s="274"/>
      <c r="D51" s="274"/>
      <c r="E51" s="274"/>
      <c r="F51" s="274"/>
      <c r="G51" s="181">
        <v>613</v>
      </c>
      <c r="H51" s="181">
        <v>12403</v>
      </c>
      <c r="I51" s="185">
        <f>255932.87/1000</f>
        <v>255.93287000000001</v>
      </c>
      <c r="J51" s="186">
        <v>5902</v>
      </c>
    </row>
    <row r="52" spans="1:10" ht="16.5" customHeight="1">
      <c r="A52" s="191" t="s">
        <v>215</v>
      </c>
      <c r="B52" s="274" t="s">
        <v>216</v>
      </c>
      <c r="C52" s="274"/>
      <c r="D52" s="274"/>
      <c r="E52" s="274"/>
      <c r="F52" s="274"/>
      <c r="G52" s="193">
        <v>615</v>
      </c>
      <c r="H52" s="181">
        <v>12404</v>
      </c>
      <c r="I52" s="194">
        <f>7050/1000</f>
        <v>7.05</v>
      </c>
      <c r="J52" s="195">
        <v>120</v>
      </c>
    </row>
    <row r="53" spans="1:10" ht="16.5" customHeight="1">
      <c r="A53" s="191" t="s">
        <v>217</v>
      </c>
      <c r="B53" s="274" t="s">
        <v>218</v>
      </c>
      <c r="C53" s="274"/>
      <c r="D53" s="274"/>
      <c r="E53" s="274"/>
      <c r="F53" s="274"/>
      <c r="G53" s="193">
        <v>616</v>
      </c>
      <c r="H53" s="181">
        <v>12405</v>
      </c>
      <c r="I53" s="185"/>
      <c r="J53" s="186"/>
    </row>
    <row r="54" spans="1:10" ht="16.5" customHeight="1">
      <c r="A54" s="191" t="s">
        <v>219</v>
      </c>
      <c r="B54" s="274" t="s">
        <v>220</v>
      </c>
      <c r="C54" s="274"/>
      <c r="D54" s="274"/>
      <c r="E54" s="274"/>
      <c r="F54" s="274"/>
      <c r="G54" s="193">
        <v>617</v>
      </c>
      <c r="H54" s="181">
        <v>12406</v>
      </c>
      <c r="I54" s="182"/>
      <c r="J54" s="183"/>
    </row>
    <row r="55" spans="1:10" ht="16.5" customHeight="1">
      <c r="A55" s="191" t="s">
        <v>221</v>
      </c>
      <c r="B55" s="277" t="s">
        <v>222</v>
      </c>
      <c r="C55" s="277" t="s">
        <v>195</v>
      </c>
      <c r="D55" s="277"/>
      <c r="E55" s="277"/>
      <c r="F55" s="277"/>
      <c r="G55" s="193">
        <v>618</v>
      </c>
      <c r="H55" s="181">
        <v>12407</v>
      </c>
      <c r="I55" s="185">
        <f>(70050)/1000</f>
        <v>70.05</v>
      </c>
      <c r="J55" s="186">
        <v>69864</v>
      </c>
    </row>
    <row r="56" spans="1:10" ht="16.5" customHeight="1">
      <c r="A56" s="191" t="s">
        <v>223</v>
      </c>
      <c r="B56" s="277" t="s">
        <v>224</v>
      </c>
      <c r="C56" s="277"/>
      <c r="D56" s="277"/>
      <c r="E56" s="277"/>
      <c r="F56" s="277"/>
      <c r="G56" s="193">
        <v>623</v>
      </c>
      <c r="H56" s="181">
        <v>12408</v>
      </c>
      <c r="I56" s="185"/>
      <c r="J56" s="186">
        <v>1623</v>
      </c>
    </row>
    <row r="57" spans="1:10" ht="16.5" customHeight="1">
      <c r="A57" s="191" t="s">
        <v>225</v>
      </c>
      <c r="B57" s="277" t="s">
        <v>226</v>
      </c>
      <c r="C57" s="277"/>
      <c r="D57" s="277"/>
      <c r="E57" s="277"/>
      <c r="F57" s="277"/>
      <c r="G57" s="193">
        <v>624</v>
      </c>
      <c r="H57" s="181">
        <v>12409</v>
      </c>
      <c r="I57" s="185"/>
      <c r="J57" s="186">
        <v>220</v>
      </c>
    </row>
    <row r="58" spans="1:10" ht="16.5" customHeight="1">
      <c r="A58" s="191" t="s">
        <v>227</v>
      </c>
      <c r="B58" s="277" t="s">
        <v>228</v>
      </c>
      <c r="C58" s="277"/>
      <c r="D58" s="277"/>
      <c r="E58" s="277"/>
      <c r="F58" s="277"/>
      <c r="G58" s="193">
        <v>625</v>
      </c>
      <c r="H58" s="181">
        <v>12410</v>
      </c>
      <c r="I58" s="185"/>
      <c r="J58" s="186">
        <v>2292</v>
      </c>
    </row>
    <row r="59" spans="1:10" ht="16.5" customHeight="1">
      <c r="A59" s="191" t="s">
        <v>229</v>
      </c>
      <c r="B59" s="277" t="s">
        <v>230</v>
      </c>
      <c r="C59" s="277"/>
      <c r="D59" s="277"/>
      <c r="E59" s="277"/>
      <c r="F59" s="277"/>
      <c r="G59" s="193">
        <v>626</v>
      </c>
      <c r="H59" s="181">
        <v>12411</v>
      </c>
      <c r="I59" s="185">
        <f>330361.75/1000</f>
        <v>330.36174999999997</v>
      </c>
      <c r="J59" s="186">
        <v>157</v>
      </c>
    </row>
    <row r="60" spans="1:10" ht="16.5" customHeight="1">
      <c r="A60" s="196" t="s">
        <v>231</v>
      </c>
      <c r="B60" s="277" t="s">
        <v>232</v>
      </c>
      <c r="C60" s="277"/>
      <c r="D60" s="277"/>
      <c r="E60" s="277"/>
      <c r="F60" s="277"/>
      <c r="G60" s="193">
        <v>627</v>
      </c>
      <c r="H60" s="181">
        <v>12412</v>
      </c>
      <c r="I60" s="190">
        <f>I61+I62</f>
        <v>0</v>
      </c>
      <c r="J60" s="190"/>
    </row>
    <row r="61" spans="1:10" ht="16.5" customHeight="1">
      <c r="A61" s="191"/>
      <c r="B61" s="278" t="s">
        <v>233</v>
      </c>
      <c r="C61" s="278"/>
      <c r="D61" s="278"/>
      <c r="E61" s="278"/>
      <c r="F61" s="278"/>
      <c r="G61" s="193">
        <v>6271</v>
      </c>
      <c r="H61" s="193">
        <v>124121</v>
      </c>
      <c r="I61" s="192"/>
      <c r="J61" s="197"/>
    </row>
    <row r="62" spans="1:10" ht="16.5" customHeight="1">
      <c r="A62" s="191"/>
      <c r="B62" s="278" t="s">
        <v>234</v>
      </c>
      <c r="C62" s="278"/>
      <c r="D62" s="278"/>
      <c r="E62" s="278"/>
      <c r="F62" s="278"/>
      <c r="G62" s="193">
        <v>6272</v>
      </c>
      <c r="H62" s="193">
        <v>124122</v>
      </c>
      <c r="I62" s="192"/>
      <c r="J62" s="186"/>
    </row>
    <row r="63" spans="1:10" ht="16.5" customHeight="1">
      <c r="A63" s="191" t="s">
        <v>235</v>
      </c>
      <c r="B63" s="277" t="s">
        <v>236</v>
      </c>
      <c r="C63" s="277"/>
      <c r="D63" s="277"/>
      <c r="E63" s="277"/>
      <c r="F63" s="277"/>
      <c r="G63" s="193">
        <v>628</v>
      </c>
      <c r="H63" s="193">
        <v>12413</v>
      </c>
      <c r="I63" s="185">
        <f>53265.54/1000</f>
        <v>53.265540000000001</v>
      </c>
      <c r="J63" s="186">
        <v>269</v>
      </c>
    </row>
    <row r="64" spans="1:10" ht="16.5" customHeight="1">
      <c r="A64" s="188">
        <v>5</v>
      </c>
      <c r="B64" s="279" t="s">
        <v>237</v>
      </c>
      <c r="C64" s="277"/>
      <c r="D64" s="277"/>
      <c r="E64" s="277"/>
      <c r="F64" s="277"/>
      <c r="G64" s="182">
        <v>63</v>
      </c>
      <c r="H64" s="182">
        <v>12500</v>
      </c>
      <c r="I64" s="190">
        <f>I65+I66+I67+I68</f>
        <v>15.219999999999999</v>
      </c>
      <c r="J64" s="190">
        <v>40</v>
      </c>
    </row>
    <row r="65" spans="1:14" ht="16.5" customHeight="1">
      <c r="A65" s="191" t="s">
        <v>167</v>
      </c>
      <c r="B65" s="277" t="s">
        <v>238</v>
      </c>
      <c r="C65" s="277"/>
      <c r="D65" s="277"/>
      <c r="E65" s="277"/>
      <c r="F65" s="277"/>
      <c r="G65" s="193">
        <v>632</v>
      </c>
      <c r="H65" s="193">
        <v>12501</v>
      </c>
      <c r="I65" s="185"/>
      <c r="J65" s="186"/>
    </row>
    <row r="66" spans="1:14" ht="16.5" customHeight="1">
      <c r="A66" s="191" t="s">
        <v>176</v>
      </c>
      <c r="B66" s="277" t="s">
        <v>239</v>
      </c>
      <c r="C66" s="277"/>
      <c r="D66" s="277"/>
      <c r="E66" s="277"/>
      <c r="F66" s="277"/>
      <c r="G66" s="193">
        <v>633</v>
      </c>
      <c r="H66" s="193">
        <v>12502</v>
      </c>
      <c r="I66" s="182"/>
      <c r="J66" s="183"/>
    </row>
    <row r="67" spans="1:14" ht="16.5" customHeight="1">
      <c r="A67" s="191" t="s">
        <v>178</v>
      </c>
      <c r="B67" s="277" t="s">
        <v>240</v>
      </c>
      <c r="C67" s="277"/>
      <c r="D67" s="277"/>
      <c r="E67" s="277"/>
      <c r="F67" s="277"/>
      <c r="G67" s="193">
        <v>634</v>
      </c>
      <c r="H67" s="193">
        <v>12503</v>
      </c>
      <c r="I67" s="185">
        <f>15120/1000</f>
        <v>15.12</v>
      </c>
      <c r="J67" s="186">
        <v>40</v>
      </c>
    </row>
    <row r="68" spans="1:14" ht="16.5" customHeight="1">
      <c r="A68" s="191" t="s">
        <v>215</v>
      </c>
      <c r="B68" s="277" t="s">
        <v>241</v>
      </c>
      <c r="C68" s="277"/>
      <c r="D68" s="277"/>
      <c r="E68" s="277"/>
      <c r="F68" s="277"/>
      <c r="G68" s="193" t="s">
        <v>242</v>
      </c>
      <c r="H68" s="193">
        <v>12504</v>
      </c>
      <c r="I68" s="185">
        <f>100/1000</f>
        <v>0.1</v>
      </c>
      <c r="J68" s="186"/>
    </row>
    <row r="69" spans="1:14" ht="12.75" customHeight="1">
      <c r="A69" s="188" t="s">
        <v>243</v>
      </c>
      <c r="B69" s="280" t="s">
        <v>244</v>
      </c>
      <c r="C69" s="280"/>
      <c r="D69" s="280"/>
      <c r="E69" s="280"/>
      <c r="F69" s="280"/>
      <c r="G69" s="193"/>
      <c r="H69" s="193">
        <v>12600</v>
      </c>
      <c r="I69" s="190">
        <f>(I64+I48+I47+I44+I38)</f>
        <v>155151.57229999997</v>
      </c>
      <c r="J69" s="190">
        <f>(J64+J48+J47+J44+J38)</f>
        <v>123769</v>
      </c>
    </row>
    <row r="70" spans="1:14" ht="16.5" customHeight="1">
      <c r="A70" s="198"/>
      <c r="B70" s="199" t="s">
        <v>245</v>
      </c>
      <c r="C70" s="200"/>
      <c r="D70" s="200"/>
      <c r="E70" s="200"/>
      <c r="F70" s="200"/>
      <c r="G70" s="200"/>
      <c r="H70" s="200"/>
      <c r="I70" s="201" t="s">
        <v>117</v>
      </c>
      <c r="J70" s="202" t="s">
        <v>114</v>
      </c>
    </row>
    <row r="71" spans="1:14" ht="16.5" customHeight="1">
      <c r="A71" s="203">
        <v>1</v>
      </c>
      <c r="B71" s="273" t="s">
        <v>246</v>
      </c>
      <c r="C71" s="273"/>
      <c r="D71" s="273"/>
      <c r="E71" s="273"/>
      <c r="F71" s="273"/>
      <c r="G71" s="182"/>
      <c r="H71" s="182">
        <v>14000</v>
      </c>
      <c r="I71" s="204">
        <v>1</v>
      </c>
      <c r="J71" s="205">
        <v>5</v>
      </c>
    </row>
    <row r="72" spans="1:14" ht="16.5" customHeight="1">
      <c r="A72" s="203">
        <v>2</v>
      </c>
      <c r="B72" s="273" t="s">
        <v>247</v>
      </c>
      <c r="C72" s="273"/>
      <c r="D72" s="273"/>
      <c r="E72" s="273"/>
      <c r="F72" s="273"/>
      <c r="G72" s="182"/>
      <c r="H72" s="182">
        <v>15000</v>
      </c>
      <c r="I72" s="185">
        <f>I74-I76</f>
        <v>16512800.27</v>
      </c>
      <c r="J72" s="185">
        <f>J74-J76</f>
        <v>0</v>
      </c>
      <c r="N72" s="206"/>
    </row>
    <row r="73" spans="1:14" ht="16.5" customHeight="1">
      <c r="A73" s="207" t="s">
        <v>167</v>
      </c>
      <c r="B73" s="274" t="s">
        <v>248</v>
      </c>
      <c r="C73" s="274"/>
      <c r="D73" s="274"/>
      <c r="E73" s="274"/>
      <c r="F73" s="274"/>
      <c r="G73" s="182"/>
      <c r="H73" s="193">
        <v>15001</v>
      </c>
      <c r="I73" s="182"/>
      <c r="J73" s="183"/>
    </row>
    <row r="74" spans="1:14" ht="16.5" customHeight="1">
      <c r="A74" s="207"/>
      <c r="B74" s="275" t="s">
        <v>249</v>
      </c>
      <c r="C74" s="275"/>
      <c r="D74" s="275"/>
      <c r="E74" s="275"/>
      <c r="F74" s="275"/>
      <c r="G74" s="182"/>
      <c r="H74" s="193">
        <v>150011</v>
      </c>
      <c r="I74" s="185">
        <f>AQT!E40</f>
        <v>16512800.27</v>
      </c>
      <c r="J74" s="186"/>
    </row>
    <row r="75" spans="1:14" ht="16.5" customHeight="1">
      <c r="A75" s="208" t="s">
        <v>176</v>
      </c>
      <c r="B75" s="274" t="s">
        <v>250</v>
      </c>
      <c r="C75" s="274"/>
      <c r="D75" s="274"/>
      <c r="E75" s="274"/>
      <c r="F75" s="274"/>
      <c r="G75" s="182"/>
      <c r="H75" s="193">
        <v>15002</v>
      </c>
      <c r="I75" s="182"/>
      <c r="J75" s="183"/>
    </row>
    <row r="76" spans="1:14" ht="13.5" thickBot="1">
      <c r="A76" s="209"/>
      <c r="B76" s="276" t="s">
        <v>251</v>
      </c>
      <c r="C76" s="276"/>
      <c r="D76" s="276"/>
      <c r="E76" s="276"/>
      <c r="F76" s="276"/>
      <c r="G76" s="210"/>
      <c r="H76" s="211">
        <v>150021</v>
      </c>
      <c r="I76" s="212">
        <v>0</v>
      </c>
      <c r="J76" s="213"/>
    </row>
    <row r="77" spans="1:14">
      <c r="A77" s="234"/>
      <c r="B77" s="235"/>
      <c r="C77" s="235"/>
      <c r="D77" s="235"/>
      <c r="E77" s="235"/>
      <c r="F77" s="235"/>
      <c r="G77" s="214"/>
      <c r="H77" s="236"/>
      <c r="I77" s="237"/>
      <c r="J77" s="237"/>
    </row>
    <row r="78" spans="1:14">
      <c r="A78" s="234"/>
      <c r="B78" s="235"/>
      <c r="C78" s="235"/>
      <c r="D78" s="235"/>
      <c r="E78" s="235"/>
      <c r="F78" s="235"/>
      <c r="G78" s="214"/>
      <c r="H78" s="236"/>
      <c r="I78" s="237"/>
      <c r="J78" s="237"/>
    </row>
    <row r="79" spans="1:14">
      <c r="A79" s="234"/>
      <c r="B79" s="235"/>
      <c r="C79" s="235"/>
      <c r="D79" s="235"/>
      <c r="E79" s="235"/>
      <c r="F79" s="235"/>
      <c r="G79" s="214"/>
      <c r="H79" s="236"/>
      <c r="I79" s="237"/>
      <c r="J79" s="237"/>
    </row>
    <row r="80" spans="1:14">
      <c r="A80" s="120"/>
      <c r="B80" s="120"/>
      <c r="C80" s="120"/>
      <c r="D80" s="120"/>
      <c r="E80" s="120"/>
      <c r="F80" s="120"/>
      <c r="G80" s="120"/>
      <c r="H80" s="120"/>
      <c r="I80" s="214" t="s">
        <v>110</v>
      </c>
      <c r="J80" s="214"/>
    </row>
    <row r="81" spans="1:10" ht="15.75">
      <c r="A81" s="127"/>
      <c r="B81" s="127"/>
      <c r="C81" s="127"/>
      <c r="D81" s="127"/>
      <c r="E81" s="127"/>
      <c r="F81" s="127"/>
      <c r="G81" s="127"/>
      <c r="H81" s="127"/>
      <c r="I81" s="215" t="s">
        <v>121</v>
      </c>
      <c r="J81" s="215"/>
    </row>
    <row r="82" spans="1:10" ht="15.75">
      <c r="A82" s="127"/>
      <c r="B82" s="127"/>
      <c r="C82" s="127"/>
      <c r="D82" s="127"/>
      <c r="E82" s="127"/>
      <c r="F82" s="127"/>
      <c r="G82" s="127"/>
      <c r="H82" s="127"/>
      <c r="I82" s="127"/>
      <c r="J82" s="215"/>
    </row>
    <row r="83" spans="1:10" ht="15.75">
      <c r="A83" s="127"/>
      <c r="B83" s="127"/>
      <c r="C83" s="127"/>
      <c r="D83" s="127"/>
      <c r="E83" s="127"/>
      <c r="F83" s="127"/>
      <c r="G83" s="127"/>
      <c r="H83" s="127"/>
      <c r="I83" s="127"/>
      <c r="J83" s="215"/>
    </row>
    <row r="84" spans="1:10" ht="15.75">
      <c r="A84" s="127"/>
      <c r="B84" s="127"/>
      <c r="C84" s="127"/>
      <c r="D84" s="127"/>
      <c r="E84" s="127"/>
      <c r="F84" s="127"/>
      <c r="G84" s="127"/>
      <c r="H84" s="127"/>
      <c r="I84" s="127"/>
      <c r="J84" s="215"/>
    </row>
    <row r="85" spans="1:10" ht="15.75">
      <c r="A85" s="127"/>
      <c r="B85" s="216"/>
      <c r="C85" s="127"/>
      <c r="D85" s="127"/>
      <c r="E85" s="127"/>
      <c r="F85" s="127"/>
      <c r="G85" s="127"/>
      <c r="H85" s="127"/>
      <c r="I85" s="127"/>
      <c r="J85" s="215"/>
    </row>
    <row r="86" spans="1:10">
      <c r="A86" s="127"/>
      <c r="B86" s="216"/>
      <c r="C86" s="127"/>
      <c r="D86" s="127"/>
      <c r="E86" s="127"/>
      <c r="F86" s="127"/>
      <c r="G86" s="127"/>
      <c r="H86" s="127"/>
      <c r="I86" s="127"/>
      <c r="J86" s="127"/>
    </row>
    <row r="87" spans="1:10">
      <c r="A87" s="127"/>
      <c r="B87" s="216"/>
      <c r="C87" s="127"/>
      <c r="D87" s="127"/>
      <c r="E87" s="127"/>
      <c r="F87" s="127"/>
      <c r="G87" s="127"/>
      <c r="H87" s="127"/>
      <c r="I87" s="127"/>
      <c r="J87" s="127"/>
    </row>
    <row r="88" spans="1:10">
      <c r="A88" s="127"/>
      <c r="B88" s="216"/>
      <c r="C88" s="127"/>
      <c r="D88" s="127"/>
      <c r="E88" s="127"/>
      <c r="F88" s="127"/>
      <c r="G88" s="127"/>
      <c r="H88" s="127"/>
      <c r="I88" s="127"/>
      <c r="J88" s="127"/>
    </row>
    <row r="89" spans="1:10">
      <c r="A89" s="127"/>
      <c r="B89" s="127"/>
      <c r="C89" s="127"/>
      <c r="D89" s="127"/>
      <c r="E89" s="127"/>
      <c r="F89" s="127"/>
      <c r="G89" s="127"/>
      <c r="H89" s="127"/>
      <c r="I89" s="127"/>
      <c r="J89" s="127"/>
    </row>
    <row r="90" spans="1:10">
      <c r="A90" s="127"/>
      <c r="B90" s="127"/>
      <c r="C90" s="127"/>
      <c r="D90" s="127"/>
      <c r="E90" s="127"/>
      <c r="F90" s="127"/>
      <c r="G90" s="127"/>
      <c r="H90" s="127"/>
      <c r="I90" s="127"/>
      <c r="J90" s="127"/>
    </row>
    <row r="91" spans="1:10">
      <c r="A91" s="127"/>
      <c r="B91" s="127"/>
      <c r="C91" s="127"/>
      <c r="D91" s="127"/>
      <c r="E91" s="127"/>
      <c r="F91" s="127"/>
      <c r="G91" s="127"/>
      <c r="H91" s="127"/>
      <c r="I91" s="127"/>
      <c r="J91" s="127"/>
    </row>
    <row r="92" spans="1:10">
      <c r="A92" s="127"/>
      <c r="B92" s="127"/>
      <c r="C92" s="127"/>
      <c r="D92" s="127"/>
      <c r="E92" s="127"/>
      <c r="F92" s="127"/>
      <c r="G92" s="127"/>
      <c r="H92" s="127"/>
      <c r="I92" s="127"/>
      <c r="J92" s="127"/>
    </row>
    <row r="93" spans="1:10">
      <c r="A93" s="127"/>
      <c r="B93" s="127"/>
      <c r="C93" s="127"/>
      <c r="D93" s="127"/>
      <c r="E93" s="127"/>
      <c r="F93" s="127"/>
      <c r="G93" s="127"/>
      <c r="H93" s="127"/>
      <c r="I93" s="127"/>
      <c r="J93" s="127"/>
    </row>
    <row r="94" spans="1:10">
      <c r="A94" s="127"/>
      <c r="B94" s="127"/>
      <c r="C94" s="127"/>
      <c r="D94" s="127"/>
      <c r="E94" s="127"/>
      <c r="F94" s="127"/>
      <c r="G94" s="127"/>
      <c r="H94" s="127"/>
      <c r="I94" s="127"/>
      <c r="J94" s="127"/>
    </row>
    <row r="95" spans="1:10">
      <c r="A95" s="127"/>
      <c r="B95" s="127"/>
      <c r="C95" s="127"/>
      <c r="D95" s="127"/>
      <c r="E95" s="127"/>
      <c r="F95" s="127"/>
      <c r="G95" s="127"/>
      <c r="H95" s="127"/>
      <c r="I95" s="127"/>
      <c r="J95" s="127"/>
    </row>
    <row r="96" spans="1:10">
      <c r="A96" s="127"/>
      <c r="B96" s="127"/>
      <c r="C96" s="127"/>
      <c r="D96" s="127"/>
      <c r="E96" s="127"/>
      <c r="F96" s="127"/>
      <c r="G96" s="127"/>
      <c r="H96" s="127"/>
      <c r="I96" s="127"/>
      <c r="J96" s="127"/>
    </row>
    <row r="97" spans="1:10">
      <c r="A97" s="127"/>
      <c r="B97" s="127"/>
      <c r="C97" s="127"/>
      <c r="D97" s="127"/>
      <c r="E97" s="127"/>
      <c r="F97" s="127"/>
      <c r="G97" s="127"/>
      <c r="H97" s="127"/>
      <c r="I97" s="127"/>
      <c r="J97" s="127"/>
    </row>
    <row r="98" spans="1:10">
      <c r="A98" s="127"/>
      <c r="B98" s="127"/>
      <c r="C98" s="127"/>
      <c r="D98" s="127"/>
      <c r="E98" s="127"/>
      <c r="F98" s="127"/>
      <c r="G98" s="127"/>
      <c r="H98" s="127"/>
      <c r="I98" s="127"/>
      <c r="J98" s="127"/>
    </row>
    <row r="99" spans="1:10">
      <c r="A99" s="127"/>
      <c r="B99" s="127"/>
      <c r="C99" s="127"/>
      <c r="D99" s="127"/>
      <c r="E99" s="127"/>
      <c r="F99" s="127"/>
      <c r="G99" s="127"/>
      <c r="H99" s="127"/>
      <c r="I99" s="127"/>
      <c r="J99" s="127"/>
    </row>
    <row r="100" spans="1:10">
      <c r="A100" s="127"/>
      <c r="B100" s="127"/>
      <c r="C100" s="127"/>
      <c r="D100" s="127"/>
      <c r="E100" s="127"/>
      <c r="F100" s="127"/>
      <c r="G100" s="127"/>
      <c r="H100" s="127"/>
      <c r="I100" s="127"/>
      <c r="J100" s="127"/>
    </row>
    <row r="101" spans="1:10">
      <c r="A101" s="127"/>
      <c r="B101" s="127"/>
      <c r="C101" s="127"/>
      <c r="D101" s="127"/>
      <c r="E101" s="127"/>
      <c r="F101" s="127"/>
      <c r="G101" s="127"/>
      <c r="H101" s="127"/>
      <c r="I101" s="127"/>
      <c r="J101" s="127"/>
    </row>
    <row r="102" spans="1:10">
      <c r="A102" s="127"/>
      <c r="B102" s="127"/>
      <c r="C102" s="127"/>
      <c r="D102" s="127"/>
      <c r="E102" s="127"/>
      <c r="F102" s="127"/>
      <c r="G102" s="127"/>
      <c r="H102" s="127"/>
      <c r="I102" s="127"/>
      <c r="J102" s="127"/>
    </row>
    <row r="103" spans="1:10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</row>
    <row r="104" spans="1:10">
      <c r="A104" s="127"/>
      <c r="B104" s="127"/>
      <c r="C104" s="127"/>
      <c r="D104" s="127"/>
      <c r="E104" s="127"/>
      <c r="F104" s="127"/>
      <c r="G104" s="127"/>
      <c r="H104" s="127"/>
      <c r="I104" s="127"/>
      <c r="J104" s="127"/>
    </row>
    <row r="105" spans="1:10">
      <c r="A105" s="127"/>
      <c r="B105" s="127"/>
      <c r="C105" s="127"/>
      <c r="D105" s="127"/>
      <c r="E105" s="127"/>
      <c r="F105" s="127"/>
      <c r="G105" s="127"/>
      <c r="H105" s="127"/>
      <c r="I105" s="127"/>
      <c r="J105" s="127"/>
    </row>
    <row r="106" spans="1:10">
      <c r="A106" s="127"/>
      <c r="B106" s="127"/>
      <c r="C106" s="127"/>
      <c r="D106" s="127"/>
      <c r="E106" s="127"/>
      <c r="F106" s="127"/>
      <c r="G106" s="127"/>
      <c r="H106" s="127"/>
      <c r="I106" s="127"/>
      <c r="J106" s="127"/>
    </row>
    <row r="107" spans="1:10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</row>
    <row r="108" spans="1:10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</row>
    <row r="109" spans="1:10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</row>
    <row r="110" spans="1:10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</row>
    <row r="111" spans="1:10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</row>
    <row r="112" spans="1:10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</row>
    <row r="113" spans="1:10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</row>
    <row r="114" spans="1:10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</row>
    <row r="115" spans="1:10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</row>
    <row r="116" spans="1:10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</row>
    <row r="117" spans="1:10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</row>
    <row r="118" spans="1:10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</row>
    <row r="119" spans="1:10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</row>
    <row r="120" spans="1:10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</row>
    <row r="121" spans="1:10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</row>
    <row r="122" spans="1:10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</row>
    <row r="123" spans="1:10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</row>
    <row r="124" spans="1:10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</row>
    <row r="125" spans="1:10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</row>
    <row r="126" spans="1:10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</row>
    <row r="127" spans="1:10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</row>
    <row r="128" spans="1:10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</row>
    <row r="129" spans="1:10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</row>
    <row r="130" spans="1:10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</row>
    <row r="131" spans="1:10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</row>
    <row r="132" spans="1:10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</row>
    <row r="133" spans="1:10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</row>
    <row r="134" spans="1:10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</row>
    <row r="135" spans="1:10">
      <c r="A135" s="127"/>
      <c r="B135" s="127"/>
      <c r="C135" s="127"/>
      <c r="D135" s="127"/>
      <c r="E135" s="127"/>
      <c r="F135" s="127"/>
      <c r="G135" s="127"/>
      <c r="H135" s="127"/>
      <c r="I135" s="127"/>
      <c r="J135" s="127"/>
    </row>
    <row r="136" spans="1:10">
      <c r="A136" s="127"/>
      <c r="B136" s="127"/>
      <c r="C136" s="127"/>
      <c r="D136" s="127"/>
      <c r="E136" s="127"/>
      <c r="F136" s="127"/>
      <c r="G136" s="127"/>
      <c r="H136" s="127"/>
      <c r="I136" s="127"/>
      <c r="J136" s="127"/>
    </row>
    <row r="137" spans="1:10">
      <c r="A137" s="127"/>
      <c r="B137" s="127"/>
      <c r="C137" s="127"/>
      <c r="D137" s="127"/>
      <c r="E137" s="127"/>
      <c r="F137" s="127"/>
      <c r="G137" s="127"/>
      <c r="H137" s="127"/>
      <c r="I137" s="127"/>
      <c r="J137" s="127"/>
    </row>
    <row r="138" spans="1:10">
      <c r="A138" s="127"/>
      <c r="B138" s="127"/>
      <c r="C138" s="127"/>
      <c r="D138" s="127"/>
      <c r="E138" s="127"/>
      <c r="F138" s="127"/>
      <c r="G138" s="127"/>
      <c r="H138" s="127"/>
      <c r="I138" s="127"/>
      <c r="J138" s="127"/>
    </row>
    <row r="139" spans="1:10">
      <c r="A139" s="127"/>
      <c r="B139" s="127"/>
      <c r="C139" s="127"/>
      <c r="D139" s="127"/>
      <c r="E139" s="127"/>
      <c r="F139" s="127"/>
      <c r="G139" s="127"/>
      <c r="H139" s="127"/>
      <c r="I139" s="127"/>
      <c r="J139" s="127"/>
    </row>
    <row r="140" spans="1:10">
      <c r="A140" s="127"/>
      <c r="B140" s="127"/>
      <c r="C140" s="127"/>
      <c r="D140" s="127"/>
      <c r="E140" s="127"/>
      <c r="F140" s="127"/>
      <c r="G140" s="127"/>
      <c r="H140" s="127"/>
      <c r="I140" s="127"/>
      <c r="J140" s="127"/>
    </row>
    <row r="141" spans="1:10">
      <c r="A141" s="127"/>
      <c r="B141" s="127"/>
      <c r="C141" s="127"/>
      <c r="D141" s="127"/>
      <c r="E141" s="127"/>
      <c r="F141" s="127"/>
      <c r="G141" s="127"/>
      <c r="H141" s="127"/>
      <c r="I141" s="127"/>
      <c r="J141" s="127"/>
    </row>
    <row r="142" spans="1:10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</row>
    <row r="143" spans="1:10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</row>
    <row r="144" spans="1:10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</row>
    <row r="145" spans="1:10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</row>
    <row r="146" spans="1:10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</row>
    <row r="147" spans="1:10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</row>
    <row r="148" spans="1:10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</row>
    <row r="149" spans="1:10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</row>
    <row r="150" spans="1:10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</row>
    <row r="151" spans="1:10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</row>
    <row r="152" spans="1:10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</row>
    <row r="153" spans="1:10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</row>
    <row r="154" spans="1:10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</row>
    <row r="155" spans="1:10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</row>
    <row r="156" spans="1:10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</row>
    <row r="157" spans="1:10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</row>
    <row r="158" spans="1:10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</row>
    <row r="159" spans="1:10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</row>
    <row r="160" spans="1:10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</row>
    <row r="161" spans="1:10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</row>
    <row r="162" spans="1:10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</row>
    <row r="163" spans="1:10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</row>
    <row r="164" spans="1:10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</row>
    <row r="165" spans="1:10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</row>
    <row r="166" spans="1:10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</row>
    <row r="167" spans="1:10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</row>
    <row r="168" spans="1:10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</row>
    <row r="169" spans="1:10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</row>
    <row r="170" spans="1:10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</row>
    <row r="171" spans="1:10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</row>
    <row r="172" spans="1:10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</row>
  </sheetData>
  <mergeCells count="59">
    <mergeCell ref="B11:F11"/>
    <mergeCell ref="A6:J6"/>
    <mergeCell ref="B7:F7"/>
    <mergeCell ref="B8:F8"/>
    <mergeCell ref="B9:F9"/>
    <mergeCell ref="B10:F10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46:F46"/>
    <mergeCell ref="B24:F24"/>
    <mergeCell ref="A36:J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58:F58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71:F71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2:F72"/>
    <mergeCell ref="B73:F73"/>
    <mergeCell ref="B74:F74"/>
    <mergeCell ref="B75:F75"/>
    <mergeCell ref="B76:F7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63"/>
  <sheetViews>
    <sheetView topLeftCell="H1" workbookViewId="0">
      <selection activeCell="L40" sqref="L40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3.85546875" customWidth="1"/>
    <col min="11" max="11" width="23.85546875" customWidth="1"/>
    <col min="257" max="263" width="0" hidden="1" customWidth="1"/>
    <col min="264" max="264" width="3.7109375" customWidth="1"/>
    <col min="265" max="265" width="10.85546875" customWidth="1"/>
    <col min="266" max="266" width="33.85546875" customWidth="1"/>
    <col min="267" max="267" width="23.85546875" customWidth="1"/>
    <col min="513" max="519" width="0" hidden="1" customWidth="1"/>
    <col min="520" max="520" width="3.7109375" customWidth="1"/>
    <col min="521" max="521" width="10.85546875" customWidth="1"/>
    <col min="522" max="522" width="33.85546875" customWidth="1"/>
    <col min="523" max="523" width="23.85546875" customWidth="1"/>
    <col min="769" max="775" width="0" hidden="1" customWidth="1"/>
    <col min="776" max="776" width="3.7109375" customWidth="1"/>
    <col min="777" max="777" width="10.85546875" customWidth="1"/>
    <col min="778" max="778" width="33.85546875" customWidth="1"/>
    <col min="779" max="779" width="23.85546875" customWidth="1"/>
    <col min="1025" max="1031" width="0" hidden="1" customWidth="1"/>
    <col min="1032" max="1032" width="3.7109375" customWidth="1"/>
    <col min="1033" max="1033" width="10.85546875" customWidth="1"/>
    <col min="1034" max="1034" width="33.85546875" customWidth="1"/>
    <col min="1035" max="1035" width="23.85546875" customWidth="1"/>
    <col min="1281" max="1287" width="0" hidden="1" customWidth="1"/>
    <col min="1288" max="1288" width="3.7109375" customWidth="1"/>
    <col min="1289" max="1289" width="10.85546875" customWidth="1"/>
    <col min="1290" max="1290" width="33.85546875" customWidth="1"/>
    <col min="1291" max="1291" width="23.85546875" customWidth="1"/>
    <col min="1537" max="1543" width="0" hidden="1" customWidth="1"/>
    <col min="1544" max="1544" width="3.7109375" customWidth="1"/>
    <col min="1545" max="1545" width="10.85546875" customWidth="1"/>
    <col min="1546" max="1546" width="33.85546875" customWidth="1"/>
    <col min="1547" max="1547" width="23.85546875" customWidth="1"/>
    <col min="1793" max="1799" width="0" hidden="1" customWidth="1"/>
    <col min="1800" max="1800" width="3.7109375" customWidth="1"/>
    <col min="1801" max="1801" width="10.85546875" customWidth="1"/>
    <col min="1802" max="1802" width="33.85546875" customWidth="1"/>
    <col min="1803" max="1803" width="23.85546875" customWidth="1"/>
    <col min="2049" max="2055" width="0" hidden="1" customWidth="1"/>
    <col min="2056" max="2056" width="3.7109375" customWidth="1"/>
    <col min="2057" max="2057" width="10.85546875" customWidth="1"/>
    <col min="2058" max="2058" width="33.85546875" customWidth="1"/>
    <col min="2059" max="2059" width="23.85546875" customWidth="1"/>
    <col min="2305" max="2311" width="0" hidden="1" customWidth="1"/>
    <col min="2312" max="2312" width="3.7109375" customWidth="1"/>
    <col min="2313" max="2313" width="10.85546875" customWidth="1"/>
    <col min="2314" max="2314" width="33.85546875" customWidth="1"/>
    <col min="2315" max="2315" width="23.85546875" customWidth="1"/>
    <col min="2561" max="2567" width="0" hidden="1" customWidth="1"/>
    <col min="2568" max="2568" width="3.7109375" customWidth="1"/>
    <col min="2569" max="2569" width="10.85546875" customWidth="1"/>
    <col min="2570" max="2570" width="33.85546875" customWidth="1"/>
    <col min="2571" max="2571" width="23.85546875" customWidth="1"/>
    <col min="2817" max="2823" width="0" hidden="1" customWidth="1"/>
    <col min="2824" max="2824" width="3.7109375" customWidth="1"/>
    <col min="2825" max="2825" width="10.85546875" customWidth="1"/>
    <col min="2826" max="2826" width="33.85546875" customWidth="1"/>
    <col min="2827" max="2827" width="23.85546875" customWidth="1"/>
    <col min="3073" max="3079" width="0" hidden="1" customWidth="1"/>
    <col min="3080" max="3080" width="3.7109375" customWidth="1"/>
    <col min="3081" max="3081" width="10.85546875" customWidth="1"/>
    <col min="3082" max="3082" width="33.85546875" customWidth="1"/>
    <col min="3083" max="3083" width="23.85546875" customWidth="1"/>
    <col min="3329" max="3335" width="0" hidden="1" customWidth="1"/>
    <col min="3336" max="3336" width="3.7109375" customWidth="1"/>
    <col min="3337" max="3337" width="10.85546875" customWidth="1"/>
    <col min="3338" max="3338" width="33.85546875" customWidth="1"/>
    <col min="3339" max="3339" width="23.85546875" customWidth="1"/>
    <col min="3585" max="3591" width="0" hidden="1" customWidth="1"/>
    <col min="3592" max="3592" width="3.7109375" customWidth="1"/>
    <col min="3593" max="3593" width="10.85546875" customWidth="1"/>
    <col min="3594" max="3594" width="33.85546875" customWidth="1"/>
    <col min="3595" max="3595" width="23.85546875" customWidth="1"/>
    <col min="3841" max="3847" width="0" hidden="1" customWidth="1"/>
    <col min="3848" max="3848" width="3.7109375" customWidth="1"/>
    <col min="3849" max="3849" width="10.85546875" customWidth="1"/>
    <col min="3850" max="3850" width="33.85546875" customWidth="1"/>
    <col min="3851" max="3851" width="23.85546875" customWidth="1"/>
    <col min="4097" max="4103" width="0" hidden="1" customWidth="1"/>
    <col min="4104" max="4104" width="3.7109375" customWidth="1"/>
    <col min="4105" max="4105" width="10.85546875" customWidth="1"/>
    <col min="4106" max="4106" width="33.85546875" customWidth="1"/>
    <col min="4107" max="4107" width="23.85546875" customWidth="1"/>
    <col min="4353" max="4359" width="0" hidden="1" customWidth="1"/>
    <col min="4360" max="4360" width="3.7109375" customWidth="1"/>
    <col min="4361" max="4361" width="10.85546875" customWidth="1"/>
    <col min="4362" max="4362" width="33.85546875" customWidth="1"/>
    <col min="4363" max="4363" width="23.85546875" customWidth="1"/>
    <col min="4609" max="4615" width="0" hidden="1" customWidth="1"/>
    <col min="4616" max="4616" width="3.7109375" customWidth="1"/>
    <col min="4617" max="4617" width="10.85546875" customWidth="1"/>
    <col min="4618" max="4618" width="33.85546875" customWidth="1"/>
    <col min="4619" max="4619" width="23.85546875" customWidth="1"/>
    <col min="4865" max="4871" width="0" hidden="1" customWidth="1"/>
    <col min="4872" max="4872" width="3.7109375" customWidth="1"/>
    <col min="4873" max="4873" width="10.85546875" customWidth="1"/>
    <col min="4874" max="4874" width="33.85546875" customWidth="1"/>
    <col min="4875" max="4875" width="23.85546875" customWidth="1"/>
    <col min="5121" max="5127" width="0" hidden="1" customWidth="1"/>
    <col min="5128" max="5128" width="3.7109375" customWidth="1"/>
    <col min="5129" max="5129" width="10.85546875" customWidth="1"/>
    <col min="5130" max="5130" width="33.85546875" customWidth="1"/>
    <col min="5131" max="5131" width="23.85546875" customWidth="1"/>
    <col min="5377" max="5383" width="0" hidden="1" customWidth="1"/>
    <col min="5384" max="5384" width="3.7109375" customWidth="1"/>
    <col min="5385" max="5385" width="10.85546875" customWidth="1"/>
    <col min="5386" max="5386" width="33.85546875" customWidth="1"/>
    <col min="5387" max="5387" width="23.85546875" customWidth="1"/>
    <col min="5633" max="5639" width="0" hidden="1" customWidth="1"/>
    <col min="5640" max="5640" width="3.7109375" customWidth="1"/>
    <col min="5641" max="5641" width="10.85546875" customWidth="1"/>
    <col min="5642" max="5642" width="33.85546875" customWidth="1"/>
    <col min="5643" max="5643" width="23.85546875" customWidth="1"/>
    <col min="5889" max="5895" width="0" hidden="1" customWidth="1"/>
    <col min="5896" max="5896" width="3.7109375" customWidth="1"/>
    <col min="5897" max="5897" width="10.85546875" customWidth="1"/>
    <col min="5898" max="5898" width="33.85546875" customWidth="1"/>
    <col min="5899" max="5899" width="23.85546875" customWidth="1"/>
    <col min="6145" max="6151" width="0" hidden="1" customWidth="1"/>
    <col min="6152" max="6152" width="3.7109375" customWidth="1"/>
    <col min="6153" max="6153" width="10.85546875" customWidth="1"/>
    <col min="6154" max="6154" width="33.85546875" customWidth="1"/>
    <col min="6155" max="6155" width="23.85546875" customWidth="1"/>
    <col min="6401" max="6407" width="0" hidden="1" customWidth="1"/>
    <col min="6408" max="6408" width="3.7109375" customWidth="1"/>
    <col min="6409" max="6409" width="10.85546875" customWidth="1"/>
    <col min="6410" max="6410" width="33.85546875" customWidth="1"/>
    <col min="6411" max="6411" width="23.85546875" customWidth="1"/>
    <col min="6657" max="6663" width="0" hidden="1" customWidth="1"/>
    <col min="6664" max="6664" width="3.7109375" customWidth="1"/>
    <col min="6665" max="6665" width="10.85546875" customWidth="1"/>
    <col min="6666" max="6666" width="33.85546875" customWidth="1"/>
    <col min="6667" max="6667" width="23.85546875" customWidth="1"/>
    <col min="6913" max="6919" width="0" hidden="1" customWidth="1"/>
    <col min="6920" max="6920" width="3.7109375" customWidth="1"/>
    <col min="6921" max="6921" width="10.85546875" customWidth="1"/>
    <col min="6922" max="6922" width="33.85546875" customWidth="1"/>
    <col min="6923" max="6923" width="23.85546875" customWidth="1"/>
    <col min="7169" max="7175" width="0" hidden="1" customWidth="1"/>
    <col min="7176" max="7176" width="3.7109375" customWidth="1"/>
    <col min="7177" max="7177" width="10.85546875" customWidth="1"/>
    <col min="7178" max="7178" width="33.85546875" customWidth="1"/>
    <col min="7179" max="7179" width="23.85546875" customWidth="1"/>
    <col min="7425" max="7431" width="0" hidden="1" customWidth="1"/>
    <col min="7432" max="7432" width="3.7109375" customWidth="1"/>
    <col min="7433" max="7433" width="10.85546875" customWidth="1"/>
    <col min="7434" max="7434" width="33.85546875" customWidth="1"/>
    <col min="7435" max="7435" width="23.85546875" customWidth="1"/>
    <col min="7681" max="7687" width="0" hidden="1" customWidth="1"/>
    <col min="7688" max="7688" width="3.7109375" customWidth="1"/>
    <col min="7689" max="7689" width="10.85546875" customWidth="1"/>
    <col min="7690" max="7690" width="33.85546875" customWidth="1"/>
    <col min="7691" max="7691" width="23.85546875" customWidth="1"/>
    <col min="7937" max="7943" width="0" hidden="1" customWidth="1"/>
    <col min="7944" max="7944" width="3.7109375" customWidth="1"/>
    <col min="7945" max="7945" width="10.85546875" customWidth="1"/>
    <col min="7946" max="7946" width="33.85546875" customWidth="1"/>
    <col min="7947" max="7947" width="23.85546875" customWidth="1"/>
    <col min="8193" max="8199" width="0" hidden="1" customWidth="1"/>
    <col min="8200" max="8200" width="3.7109375" customWidth="1"/>
    <col min="8201" max="8201" width="10.85546875" customWidth="1"/>
    <col min="8202" max="8202" width="33.85546875" customWidth="1"/>
    <col min="8203" max="8203" width="23.85546875" customWidth="1"/>
    <col min="8449" max="8455" width="0" hidden="1" customWidth="1"/>
    <col min="8456" max="8456" width="3.7109375" customWidth="1"/>
    <col min="8457" max="8457" width="10.85546875" customWidth="1"/>
    <col min="8458" max="8458" width="33.85546875" customWidth="1"/>
    <col min="8459" max="8459" width="23.85546875" customWidth="1"/>
    <col min="8705" max="8711" width="0" hidden="1" customWidth="1"/>
    <col min="8712" max="8712" width="3.7109375" customWidth="1"/>
    <col min="8713" max="8713" width="10.85546875" customWidth="1"/>
    <col min="8714" max="8714" width="33.85546875" customWidth="1"/>
    <col min="8715" max="8715" width="23.85546875" customWidth="1"/>
    <col min="8961" max="8967" width="0" hidden="1" customWidth="1"/>
    <col min="8968" max="8968" width="3.7109375" customWidth="1"/>
    <col min="8969" max="8969" width="10.85546875" customWidth="1"/>
    <col min="8970" max="8970" width="33.85546875" customWidth="1"/>
    <col min="8971" max="8971" width="23.85546875" customWidth="1"/>
    <col min="9217" max="9223" width="0" hidden="1" customWidth="1"/>
    <col min="9224" max="9224" width="3.7109375" customWidth="1"/>
    <col min="9225" max="9225" width="10.85546875" customWidth="1"/>
    <col min="9226" max="9226" width="33.85546875" customWidth="1"/>
    <col min="9227" max="9227" width="23.85546875" customWidth="1"/>
    <col min="9473" max="9479" width="0" hidden="1" customWidth="1"/>
    <col min="9480" max="9480" width="3.7109375" customWidth="1"/>
    <col min="9481" max="9481" width="10.85546875" customWidth="1"/>
    <col min="9482" max="9482" width="33.85546875" customWidth="1"/>
    <col min="9483" max="9483" width="23.85546875" customWidth="1"/>
    <col min="9729" max="9735" width="0" hidden="1" customWidth="1"/>
    <col min="9736" max="9736" width="3.7109375" customWidth="1"/>
    <col min="9737" max="9737" width="10.85546875" customWidth="1"/>
    <col min="9738" max="9738" width="33.85546875" customWidth="1"/>
    <col min="9739" max="9739" width="23.85546875" customWidth="1"/>
    <col min="9985" max="9991" width="0" hidden="1" customWidth="1"/>
    <col min="9992" max="9992" width="3.7109375" customWidth="1"/>
    <col min="9993" max="9993" width="10.85546875" customWidth="1"/>
    <col min="9994" max="9994" width="33.85546875" customWidth="1"/>
    <col min="9995" max="9995" width="23.85546875" customWidth="1"/>
    <col min="10241" max="10247" width="0" hidden="1" customWidth="1"/>
    <col min="10248" max="10248" width="3.7109375" customWidth="1"/>
    <col min="10249" max="10249" width="10.85546875" customWidth="1"/>
    <col min="10250" max="10250" width="33.85546875" customWidth="1"/>
    <col min="10251" max="10251" width="23.85546875" customWidth="1"/>
    <col min="10497" max="10503" width="0" hidden="1" customWidth="1"/>
    <col min="10504" max="10504" width="3.7109375" customWidth="1"/>
    <col min="10505" max="10505" width="10.85546875" customWidth="1"/>
    <col min="10506" max="10506" width="33.85546875" customWidth="1"/>
    <col min="10507" max="10507" width="23.85546875" customWidth="1"/>
    <col min="10753" max="10759" width="0" hidden="1" customWidth="1"/>
    <col min="10760" max="10760" width="3.7109375" customWidth="1"/>
    <col min="10761" max="10761" width="10.85546875" customWidth="1"/>
    <col min="10762" max="10762" width="33.85546875" customWidth="1"/>
    <col min="10763" max="10763" width="23.85546875" customWidth="1"/>
    <col min="11009" max="11015" width="0" hidden="1" customWidth="1"/>
    <col min="11016" max="11016" width="3.7109375" customWidth="1"/>
    <col min="11017" max="11017" width="10.85546875" customWidth="1"/>
    <col min="11018" max="11018" width="33.85546875" customWidth="1"/>
    <col min="11019" max="11019" width="23.85546875" customWidth="1"/>
    <col min="11265" max="11271" width="0" hidden="1" customWidth="1"/>
    <col min="11272" max="11272" width="3.7109375" customWidth="1"/>
    <col min="11273" max="11273" width="10.85546875" customWidth="1"/>
    <col min="11274" max="11274" width="33.85546875" customWidth="1"/>
    <col min="11275" max="11275" width="23.85546875" customWidth="1"/>
    <col min="11521" max="11527" width="0" hidden="1" customWidth="1"/>
    <col min="11528" max="11528" width="3.7109375" customWidth="1"/>
    <col min="11529" max="11529" width="10.85546875" customWidth="1"/>
    <col min="11530" max="11530" width="33.85546875" customWidth="1"/>
    <col min="11531" max="11531" width="23.85546875" customWidth="1"/>
    <col min="11777" max="11783" width="0" hidden="1" customWidth="1"/>
    <col min="11784" max="11784" width="3.7109375" customWidth="1"/>
    <col min="11785" max="11785" width="10.85546875" customWidth="1"/>
    <col min="11786" max="11786" width="33.85546875" customWidth="1"/>
    <col min="11787" max="11787" width="23.85546875" customWidth="1"/>
    <col min="12033" max="12039" width="0" hidden="1" customWidth="1"/>
    <col min="12040" max="12040" width="3.7109375" customWidth="1"/>
    <col min="12041" max="12041" width="10.85546875" customWidth="1"/>
    <col min="12042" max="12042" width="33.85546875" customWidth="1"/>
    <col min="12043" max="12043" width="23.85546875" customWidth="1"/>
    <col min="12289" max="12295" width="0" hidden="1" customWidth="1"/>
    <col min="12296" max="12296" width="3.7109375" customWidth="1"/>
    <col min="12297" max="12297" width="10.85546875" customWidth="1"/>
    <col min="12298" max="12298" width="33.85546875" customWidth="1"/>
    <col min="12299" max="12299" width="23.85546875" customWidth="1"/>
    <col min="12545" max="12551" width="0" hidden="1" customWidth="1"/>
    <col min="12552" max="12552" width="3.7109375" customWidth="1"/>
    <col min="12553" max="12553" width="10.85546875" customWidth="1"/>
    <col min="12554" max="12554" width="33.85546875" customWidth="1"/>
    <col min="12555" max="12555" width="23.85546875" customWidth="1"/>
    <col min="12801" max="12807" width="0" hidden="1" customWidth="1"/>
    <col min="12808" max="12808" width="3.7109375" customWidth="1"/>
    <col min="12809" max="12809" width="10.85546875" customWidth="1"/>
    <col min="12810" max="12810" width="33.85546875" customWidth="1"/>
    <col min="12811" max="12811" width="23.85546875" customWidth="1"/>
    <col min="13057" max="13063" width="0" hidden="1" customWidth="1"/>
    <col min="13064" max="13064" width="3.7109375" customWidth="1"/>
    <col min="13065" max="13065" width="10.85546875" customWidth="1"/>
    <col min="13066" max="13066" width="33.85546875" customWidth="1"/>
    <col min="13067" max="13067" width="23.85546875" customWidth="1"/>
    <col min="13313" max="13319" width="0" hidden="1" customWidth="1"/>
    <col min="13320" max="13320" width="3.7109375" customWidth="1"/>
    <col min="13321" max="13321" width="10.85546875" customWidth="1"/>
    <col min="13322" max="13322" width="33.85546875" customWidth="1"/>
    <col min="13323" max="13323" width="23.85546875" customWidth="1"/>
    <col min="13569" max="13575" width="0" hidden="1" customWidth="1"/>
    <col min="13576" max="13576" width="3.7109375" customWidth="1"/>
    <col min="13577" max="13577" width="10.85546875" customWidth="1"/>
    <col min="13578" max="13578" width="33.85546875" customWidth="1"/>
    <col min="13579" max="13579" width="23.85546875" customWidth="1"/>
    <col min="13825" max="13831" width="0" hidden="1" customWidth="1"/>
    <col min="13832" max="13832" width="3.7109375" customWidth="1"/>
    <col min="13833" max="13833" width="10.85546875" customWidth="1"/>
    <col min="13834" max="13834" width="33.85546875" customWidth="1"/>
    <col min="13835" max="13835" width="23.85546875" customWidth="1"/>
    <col min="14081" max="14087" width="0" hidden="1" customWidth="1"/>
    <col min="14088" max="14088" width="3.7109375" customWidth="1"/>
    <col min="14089" max="14089" width="10.85546875" customWidth="1"/>
    <col min="14090" max="14090" width="33.85546875" customWidth="1"/>
    <col min="14091" max="14091" width="23.85546875" customWidth="1"/>
    <col min="14337" max="14343" width="0" hidden="1" customWidth="1"/>
    <col min="14344" max="14344" width="3.7109375" customWidth="1"/>
    <col min="14345" max="14345" width="10.85546875" customWidth="1"/>
    <col min="14346" max="14346" width="33.85546875" customWidth="1"/>
    <col min="14347" max="14347" width="23.85546875" customWidth="1"/>
    <col min="14593" max="14599" width="0" hidden="1" customWidth="1"/>
    <col min="14600" max="14600" width="3.7109375" customWidth="1"/>
    <col min="14601" max="14601" width="10.85546875" customWidth="1"/>
    <col min="14602" max="14602" width="33.85546875" customWidth="1"/>
    <col min="14603" max="14603" width="23.85546875" customWidth="1"/>
    <col min="14849" max="14855" width="0" hidden="1" customWidth="1"/>
    <col min="14856" max="14856" width="3.7109375" customWidth="1"/>
    <col min="14857" max="14857" width="10.85546875" customWidth="1"/>
    <col min="14858" max="14858" width="33.85546875" customWidth="1"/>
    <col min="14859" max="14859" width="23.85546875" customWidth="1"/>
    <col min="15105" max="15111" width="0" hidden="1" customWidth="1"/>
    <col min="15112" max="15112" width="3.7109375" customWidth="1"/>
    <col min="15113" max="15113" width="10.85546875" customWidth="1"/>
    <col min="15114" max="15114" width="33.85546875" customWidth="1"/>
    <col min="15115" max="15115" width="23.85546875" customWidth="1"/>
    <col min="15361" max="15367" width="0" hidden="1" customWidth="1"/>
    <col min="15368" max="15368" width="3.7109375" customWidth="1"/>
    <col min="15369" max="15369" width="10.85546875" customWidth="1"/>
    <col min="15370" max="15370" width="33.85546875" customWidth="1"/>
    <col min="15371" max="15371" width="23.85546875" customWidth="1"/>
    <col min="15617" max="15623" width="0" hidden="1" customWidth="1"/>
    <col min="15624" max="15624" width="3.7109375" customWidth="1"/>
    <col min="15625" max="15625" width="10.85546875" customWidth="1"/>
    <col min="15626" max="15626" width="33.85546875" customWidth="1"/>
    <col min="15627" max="15627" width="23.85546875" customWidth="1"/>
    <col min="15873" max="15879" width="0" hidden="1" customWidth="1"/>
    <col min="15880" max="15880" width="3.7109375" customWidth="1"/>
    <col min="15881" max="15881" width="10.85546875" customWidth="1"/>
    <col min="15882" max="15882" width="33.85546875" customWidth="1"/>
    <col min="15883" max="15883" width="23.85546875" customWidth="1"/>
    <col min="16129" max="16135" width="0" hidden="1" customWidth="1"/>
    <col min="16136" max="16136" width="3.7109375" customWidth="1"/>
    <col min="16137" max="16137" width="10.85546875" customWidth="1"/>
    <col min="16138" max="16138" width="33.85546875" customWidth="1"/>
    <col min="16139" max="16139" width="23.85546875" customWidth="1"/>
  </cols>
  <sheetData>
    <row r="1" spans="1:11">
      <c r="A1" s="129" t="s">
        <v>252</v>
      </c>
      <c r="B1" s="129" t="s">
        <v>253</v>
      </c>
      <c r="C1" s="129" t="s">
        <v>254</v>
      </c>
      <c r="I1" s="101" t="s">
        <v>324</v>
      </c>
    </row>
    <row r="2" spans="1:11">
      <c r="B2" s="129" t="s">
        <v>255</v>
      </c>
      <c r="C2" s="129" t="s">
        <v>255</v>
      </c>
      <c r="I2" s="101" t="s">
        <v>325</v>
      </c>
    </row>
    <row r="3" spans="1:11">
      <c r="B3" s="129"/>
      <c r="C3" s="129"/>
      <c r="I3" s="101"/>
      <c r="K3" s="129" t="s">
        <v>256</v>
      </c>
    </row>
    <row r="4" spans="1:11">
      <c r="B4" s="127" t="s">
        <v>257</v>
      </c>
      <c r="C4" s="127" t="s">
        <v>257</v>
      </c>
      <c r="H4" s="217"/>
      <c r="I4" s="217"/>
      <c r="J4" s="162" t="s">
        <v>258</v>
      </c>
      <c r="K4" s="162" t="s">
        <v>259</v>
      </c>
    </row>
    <row r="5" spans="1:11">
      <c r="B5" s="127" t="s">
        <v>260</v>
      </c>
      <c r="C5" s="127" t="s">
        <v>260</v>
      </c>
      <c r="H5" s="217">
        <v>1</v>
      </c>
      <c r="I5" s="162" t="s">
        <v>255</v>
      </c>
      <c r="J5" s="218" t="s">
        <v>257</v>
      </c>
      <c r="K5" s="233"/>
    </row>
    <row r="6" spans="1:11">
      <c r="B6" s="127" t="s">
        <v>261</v>
      </c>
      <c r="C6" s="127" t="s">
        <v>261</v>
      </c>
      <c r="H6" s="217">
        <v>2</v>
      </c>
      <c r="I6" s="162" t="s">
        <v>255</v>
      </c>
      <c r="J6" s="218" t="s">
        <v>262</v>
      </c>
      <c r="K6" s="220"/>
    </row>
    <row r="7" spans="1:11">
      <c r="B7" s="127" t="s">
        <v>263</v>
      </c>
      <c r="C7" s="127" t="s">
        <v>263</v>
      </c>
      <c r="H7" s="217">
        <v>3</v>
      </c>
      <c r="I7" s="162" t="s">
        <v>255</v>
      </c>
      <c r="J7" s="218" t="s">
        <v>264</v>
      </c>
      <c r="K7" s="220"/>
    </row>
    <row r="8" spans="1:11">
      <c r="B8" s="127" t="s">
        <v>265</v>
      </c>
      <c r="C8" s="127" t="s">
        <v>265</v>
      </c>
      <c r="H8" s="217">
        <v>4</v>
      </c>
      <c r="I8" s="162" t="s">
        <v>255</v>
      </c>
      <c r="J8" s="218" t="s">
        <v>263</v>
      </c>
      <c r="K8" s="220"/>
    </row>
    <row r="9" spans="1:11">
      <c r="B9" s="127" t="s">
        <v>266</v>
      </c>
      <c r="C9" s="127" t="s">
        <v>266</v>
      </c>
      <c r="H9" s="217">
        <v>5</v>
      </c>
      <c r="I9" s="162" t="s">
        <v>255</v>
      </c>
      <c r="J9" s="218" t="s">
        <v>265</v>
      </c>
      <c r="K9" s="220"/>
    </row>
    <row r="10" spans="1:11">
      <c r="B10" s="127" t="s">
        <v>267</v>
      </c>
      <c r="C10" s="127" t="s">
        <v>267</v>
      </c>
      <c r="H10" s="217">
        <v>6</v>
      </c>
      <c r="I10" s="162" t="s">
        <v>255</v>
      </c>
      <c r="J10" s="218" t="s">
        <v>266</v>
      </c>
      <c r="K10" s="220"/>
    </row>
    <row r="11" spans="1:11">
      <c r="B11" s="127" t="s">
        <v>268</v>
      </c>
      <c r="C11" s="127" t="s">
        <v>268</v>
      </c>
      <c r="H11" s="217">
        <v>7</v>
      </c>
      <c r="I11" s="162" t="s">
        <v>255</v>
      </c>
      <c r="J11" s="218" t="s">
        <v>269</v>
      </c>
      <c r="K11" s="220"/>
    </row>
    <row r="12" spans="1:11">
      <c r="B12" s="129" t="s">
        <v>270</v>
      </c>
      <c r="C12" s="129" t="s">
        <v>270</v>
      </c>
      <c r="H12" s="217">
        <v>8</v>
      </c>
      <c r="I12" s="162" t="s">
        <v>255</v>
      </c>
      <c r="J12" s="218" t="s">
        <v>268</v>
      </c>
      <c r="K12" s="220">
        <f>148095723+10204977.33+89782</f>
        <v>158390482.33000001</v>
      </c>
    </row>
    <row r="13" spans="1:11">
      <c r="B13" s="129"/>
      <c r="C13" s="129"/>
      <c r="H13" s="162" t="s">
        <v>271</v>
      </c>
      <c r="I13" s="162"/>
      <c r="J13" s="162" t="s">
        <v>272</v>
      </c>
      <c r="K13" s="222">
        <f>SUM(K5:K12)</f>
        <v>158390482.33000001</v>
      </c>
    </row>
    <row r="14" spans="1:11">
      <c r="B14" s="127" t="s">
        <v>273</v>
      </c>
      <c r="C14" s="127" t="s">
        <v>273</v>
      </c>
      <c r="H14" s="217">
        <v>9</v>
      </c>
      <c r="I14" s="162" t="s">
        <v>270</v>
      </c>
      <c r="J14" s="218" t="s">
        <v>274</v>
      </c>
      <c r="K14" s="220"/>
    </row>
    <row r="15" spans="1:11">
      <c r="B15" s="127" t="s">
        <v>275</v>
      </c>
      <c r="C15" s="127" t="s">
        <v>275</v>
      </c>
      <c r="H15" s="217">
        <v>10</v>
      </c>
      <c r="I15" s="162" t="s">
        <v>270</v>
      </c>
      <c r="J15" s="218" t="s">
        <v>275</v>
      </c>
      <c r="K15" s="233"/>
    </row>
    <row r="16" spans="1:11">
      <c r="B16" s="127" t="s">
        <v>276</v>
      </c>
      <c r="C16" s="127" t="s">
        <v>276</v>
      </c>
      <c r="H16" s="217">
        <v>11</v>
      </c>
      <c r="I16" s="162" t="s">
        <v>270</v>
      </c>
      <c r="J16" s="218" t="s">
        <v>276</v>
      </c>
      <c r="K16" s="220"/>
    </row>
    <row r="17" spans="2:11">
      <c r="B17" s="127"/>
      <c r="C17" s="127"/>
      <c r="H17" s="162" t="s">
        <v>277</v>
      </c>
      <c r="I17" s="162"/>
      <c r="J17" s="162" t="s">
        <v>278</v>
      </c>
      <c r="K17" s="222">
        <f>SUM(K14:K16)</f>
        <v>0</v>
      </c>
    </row>
    <row r="18" spans="2:11">
      <c r="B18" s="129" t="s">
        <v>279</v>
      </c>
      <c r="C18" s="129" t="s">
        <v>279</v>
      </c>
      <c r="H18" s="217">
        <v>12</v>
      </c>
      <c r="I18" s="162" t="s">
        <v>279</v>
      </c>
      <c r="J18" s="218" t="s">
        <v>280</v>
      </c>
      <c r="K18" s="220"/>
    </row>
    <row r="19" spans="2:11">
      <c r="B19" s="127" t="s">
        <v>267</v>
      </c>
      <c r="C19" s="127" t="s">
        <v>267</v>
      </c>
      <c r="H19" s="217">
        <v>13</v>
      </c>
      <c r="I19" s="162" t="s">
        <v>279</v>
      </c>
      <c r="J19" s="162" t="s">
        <v>281</v>
      </c>
      <c r="K19" s="220"/>
    </row>
    <row r="20" spans="2:11">
      <c r="B20" s="127" t="s">
        <v>282</v>
      </c>
      <c r="C20" s="127" t="s">
        <v>282</v>
      </c>
      <c r="H20" s="217">
        <v>14</v>
      </c>
      <c r="I20" s="162" t="s">
        <v>279</v>
      </c>
      <c r="J20" s="218" t="s">
        <v>283</v>
      </c>
      <c r="K20" s="220"/>
    </row>
    <row r="21" spans="2:11">
      <c r="B21" s="127" t="s">
        <v>283</v>
      </c>
      <c r="C21" s="127" t="s">
        <v>283</v>
      </c>
      <c r="H21" s="217">
        <v>15</v>
      </c>
      <c r="I21" s="162" t="s">
        <v>279</v>
      </c>
      <c r="J21" s="218" t="s">
        <v>284</v>
      </c>
      <c r="K21" s="220"/>
    </row>
    <row r="22" spans="2:11">
      <c r="B22" s="127" t="s">
        <v>284</v>
      </c>
      <c r="C22" s="127" t="s">
        <v>284</v>
      </c>
      <c r="H22" s="217">
        <v>16</v>
      </c>
      <c r="I22" s="162" t="s">
        <v>279</v>
      </c>
      <c r="J22" s="218" t="s">
        <v>285</v>
      </c>
      <c r="K22" s="220"/>
    </row>
    <row r="23" spans="2:11">
      <c r="B23" s="127" t="s">
        <v>286</v>
      </c>
      <c r="C23" s="127" t="s">
        <v>286</v>
      </c>
      <c r="H23" s="217">
        <v>17</v>
      </c>
      <c r="I23" s="162" t="s">
        <v>279</v>
      </c>
      <c r="J23" s="218" t="s">
        <v>287</v>
      </c>
      <c r="K23" s="220"/>
    </row>
    <row r="24" spans="2:11">
      <c r="B24" s="127" t="s">
        <v>287</v>
      </c>
      <c r="C24" s="127" t="s">
        <v>287</v>
      </c>
      <c r="H24" s="217">
        <v>18</v>
      </c>
      <c r="I24" s="162" t="s">
        <v>279</v>
      </c>
      <c r="J24" s="218" t="s">
        <v>288</v>
      </c>
      <c r="K24" s="220"/>
    </row>
    <row r="25" spans="2:11">
      <c r="B25" s="127" t="s">
        <v>289</v>
      </c>
      <c r="C25" s="127" t="s">
        <v>289</v>
      </c>
      <c r="H25" s="217">
        <v>19</v>
      </c>
      <c r="I25" s="162" t="s">
        <v>279</v>
      </c>
      <c r="J25" s="218" t="s">
        <v>290</v>
      </c>
      <c r="K25" s="220"/>
    </row>
    <row r="26" spans="2:11">
      <c r="B26" s="127"/>
      <c r="C26" s="127"/>
      <c r="H26" s="162" t="s">
        <v>291</v>
      </c>
      <c r="I26" s="162"/>
      <c r="J26" s="162" t="s">
        <v>292</v>
      </c>
      <c r="K26" s="220"/>
    </row>
    <row r="27" spans="2:11">
      <c r="B27" s="127" t="s">
        <v>290</v>
      </c>
      <c r="C27" s="127" t="s">
        <v>290</v>
      </c>
      <c r="H27" s="217">
        <v>20</v>
      </c>
      <c r="I27" s="162" t="s">
        <v>293</v>
      </c>
      <c r="J27" s="218" t="s">
        <v>294</v>
      </c>
      <c r="K27" s="220"/>
    </row>
    <row r="28" spans="2:11">
      <c r="B28" s="129" t="s">
        <v>293</v>
      </c>
      <c r="C28" s="129" t="s">
        <v>293</v>
      </c>
      <c r="H28" s="217">
        <v>21</v>
      </c>
      <c r="I28" s="162" t="s">
        <v>293</v>
      </c>
      <c r="J28" s="218" t="s">
        <v>295</v>
      </c>
      <c r="K28" s="233"/>
    </row>
    <row r="29" spans="2:11">
      <c r="B29" s="127" t="s">
        <v>296</v>
      </c>
      <c r="C29" s="127" t="s">
        <v>296</v>
      </c>
      <c r="H29" s="217">
        <v>22</v>
      </c>
      <c r="I29" s="162" t="s">
        <v>293</v>
      </c>
      <c r="J29" s="218" t="s">
        <v>297</v>
      </c>
      <c r="K29" s="233"/>
    </row>
    <row r="30" spans="2:11">
      <c r="B30" s="127" t="s">
        <v>295</v>
      </c>
      <c r="C30" s="127" t="s">
        <v>295</v>
      </c>
      <c r="H30" s="217">
        <v>23</v>
      </c>
      <c r="I30" s="162" t="s">
        <v>293</v>
      </c>
      <c r="J30" s="218" t="s">
        <v>298</v>
      </c>
      <c r="K30" s="220"/>
    </row>
    <row r="31" spans="2:11">
      <c r="B31" s="127"/>
      <c r="C31" s="127"/>
      <c r="H31" s="162" t="s">
        <v>299</v>
      </c>
      <c r="I31" s="162"/>
      <c r="J31" s="162" t="s">
        <v>300</v>
      </c>
      <c r="K31" s="220"/>
    </row>
    <row r="32" spans="2:11">
      <c r="B32" s="127" t="s">
        <v>297</v>
      </c>
      <c r="C32" s="127" t="s">
        <v>297</v>
      </c>
      <c r="H32" s="217">
        <v>24</v>
      </c>
      <c r="I32" s="162" t="s">
        <v>301</v>
      </c>
      <c r="J32" s="218" t="s">
        <v>302</v>
      </c>
      <c r="K32" s="220"/>
    </row>
    <row r="33" spans="2:11">
      <c r="B33" s="127" t="s">
        <v>298</v>
      </c>
      <c r="C33" s="127" t="s">
        <v>298</v>
      </c>
      <c r="H33" s="217">
        <v>25</v>
      </c>
      <c r="I33" s="162" t="s">
        <v>301</v>
      </c>
      <c r="J33" s="218" t="s">
        <v>303</v>
      </c>
      <c r="K33" s="220"/>
    </row>
    <row r="34" spans="2:11">
      <c r="H34" s="217">
        <v>26</v>
      </c>
      <c r="I34" s="162" t="s">
        <v>301</v>
      </c>
      <c r="J34" s="218" t="s">
        <v>304</v>
      </c>
      <c r="K34" s="220"/>
    </row>
    <row r="35" spans="2:11">
      <c r="B35" s="129" t="s">
        <v>301</v>
      </c>
      <c r="C35" s="129" t="s">
        <v>301</v>
      </c>
      <c r="H35" s="217">
        <v>27</v>
      </c>
      <c r="I35" s="162" t="s">
        <v>301</v>
      </c>
      <c r="J35" s="218" t="s">
        <v>305</v>
      </c>
      <c r="K35" s="220"/>
    </row>
    <row r="36" spans="2:11">
      <c r="B36" s="127" t="s">
        <v>302</v>
      </c>
      <c r="C36" s="127" t="s">
        <v>302</v>
      </c>
      <c r="H36" s="217">
        <v>28</v>
      </c>
      <c r="I36" s="162" t="s">
        <v>301</v>
      </c>
      <c r="J36" s="218" t="s">
        <v>306</v>
      </c>
      <c r="K36" s="233"/>
    </row>
    <row r="37" spans="2:11">
      <c r="B37" s="127" t="s">
        <v>303</v>
      </c>
      <c r="C37" s="127" t="s">
        <v>303</v>
      </c>
      <c r="H37" s="217">
        <v>29</v>
      </c>
      <c r="I37" s="162" t="s">
        <v>301</v>
      </c>
      <c r="J37" s="219" t="s">
        <v>307</v>
      </c>
      <c r="K37" s="220"/>
    </row>
    <row r="38" spans="2:11">
      <c r="B38" s="127" t="s">
        <v>304</v>
      </c>
      <c r="C38" s="127" t="s">
        <v>304</v>
      </c>
      <c r="H38" s="217">
        <v>30</v>
      </c>
      <c r="I38" s="162" t="s">
        <v>301</v>
      </c>
      <c r="J38" s="218" t="s">
        <v>308</v>
      </c>
      <c r="K38" s="220"/>
    </row>
    <row r="39" spans="2:11">
      <c r="B39" s="127" t="s">
        <v>305</v>
      </c>
      <c r="C39" s="127" t="s">
        <v>305</v>
      </c>
      <c r="H39" s="217">
        <v>31</v>
      </c>
      <c r="I39" s="162" t="s">
        <v>301</v>
      </c>
      <c r="J39" s="218" t="s">
        <v>309</v>
      </c>
      <c r="K39" s="220"/>
    </row>
    <row r="40" spans="2:11">
      <c r="B40" s="127"/>
      <c r="C40" s="127"/>
      <c r="H40" s="217">
        <v>32</v>
      </c>
      <c r="I40" s="162" t="s">
        <v>301</v>
      </c>
      <c r="J40" s="218" t="s">
        <v>310</v>
      </c>
      <c r="K40" s="220"/>
    </row>
    <row r="41" spans="2:11">
      <c r="B41" s="127" t="s">
        <v>306</v>
      </c>
      <c r="C41" s="127" t="s">
        <v>306</v>
      </c>
      <c r="H41" s="217">
        <v>33</v>
      </c>
      <c r="I41" s="162" t="s">
        <v>301</v>
      </c>
      <c r="J41" s="218" t="s">
        <v>311</v>
      </c>
      <c r="K41" s="220"/>
    </row>
    <row r="42" spans="2:11">
      <c r="B42" s="127" t="s">
        <v>307</v>
      </c>
      <c r="C42" s="127" t="s">
        <v>307</v>
      </c>
      <c r="H42" s="221">
        <v>34</v>
      </c>
      <c r="I42" s="162" t="s">
        <v>301</v>
      </c>
      <c r="J42" s="218" t="s">
        <v>312</v>
      </c>
      <c r="K42" s="220"/>
    </row>
    <row r="43" spans="2:11">
      <c r="B43" s="127" t="s">
        <v>308</v>
      </c>
      <c r="C43" s="127" t="s">
        <v>308</v>
      </c>
      <c r="H43" s="162" t="s">
        <v>313</v>
      </c>
      <c r="I43" s="217"/>
      <c r="J43" s="162" t="s">
        <v>314</v>
      </c>
      <c r="K43" s="222">
        <f>SUM(K32:K42)</f>
        <v>0</v>
      </c>
    </row>
    <row r="44" spans="2:11">
      <c r="B44" s="127" t="s">
        <v>309</v>
      </c>
      <c r="C44" s="127" t="s">
        <v>309</v>
      </c>
      <c r="H44" s="217"/>
      <c r="I44" s="217"/>
      <c r="J44" s="162" t="s">
        <v>315</v>
      </c>
      <c r="K44" s="222">
        <f>K43+K31+K26+K17+K13</f>
        <v>158390482.33000001</v>
      </c>
    </row>
    <row r="46" spans="2:11">
      <c r="I46" s="223" t="s">
        <v>362</v>
      </c>
      <c r="J46" s="224"/>
      <c r="K46" s="162" t="s">
        <v>316</v>
      </c>
    </row>
    <row r="47" spans="2:11">
      <c r="I47" s="225"/>
      <c r="J47" s="226"/>
      <c r="K47" s="226">
        <v>1</v>
      </c>
    </row>
    <row r="48" spans="2:11">
      <c r="I48" s="227" t="s">
        <v>317</v>
      </c>
      <c r="J48" s="227"/>
      <c r="K48" s="217">
        <v>0</v>
      </c>
    </row>
    <row r="49" spans="8:15">
      <c r="I49" s="217" t="s">
        <v>318</v>
      </c>
      <c r="J49" s="217"/>
      <c r="K49" s="217">
        <v>0</v>
      </c>
    </row>
    <row r="50" spans="8:15">
      <c r="I50" s="217" t="s">
        <v>319</v>
      </c>
      <c r="J50" s="217"/>
      <c r="K50" s="217">
        <v>0</v>
      </c>
    </row>
    <row r="51" spans="8:15">
      <c r="I51" s="217" t="s">
        <v>320</v>
      </c>
      <c r="J51" s="217"/>
      <c r="K51" s="217">
        <v>0</v>
      </c>
    </row>
    <row r="52" spans="8:15">
      <c r="I52" s="228" t="s">
        <v>321</v>
      </c>
      <c r="J52" s="224"/>
      <c r="K52" s="217">
        <v>1</v>
      </c>
    </row>
    <row r="53" spans="8:15">
      <c r="I53" s="229"/>
      <c r="J53" s="230" t="s">
        <v>2</v>
      </c>
      <c r="K53" s="230">
        <f>SUM(K48:K52)</f>
        <v>1</v>
      </c>
    </row>
    <row r="54" spans="8:15">
      <c r="K54" s="129" t="s">
        <v>110</v>
      </c>
    </row>
    <row r="55" spans="8:15">
      <c r="K55" t="s">
        <v>121</v>
      </c>
    </row>
    <row r="56" spans="8:15">
      <c r="I56" s="129"/>
    </row>
    <row r="58" spans="8:15">
      <c r="I58" s="129"/>
    </row>
    <row r="59" spans="8:15">
      <c r="H59" s="129"/>
      <c r="I59" s="129"/>
      <c r="J59" s="129"/>
      <c r="K59" s="129"/>
      <c r="L59" s="129"/>
      <c r="M59" s="129"/>
      <c r="N59" s="129"/>
      <c r="O59" s="129"/>
    </row>
    <row r="60" spans="8:15">
      <c r="H60" s="129"/>
      <c r="I60" s="129"/>
      <c r="J60" s="129"/>
      <c r="K60" s="129"/>
      <c r="L60" s="129"/>
      <c r="M60" s="129"/>
      <c r="N60" s="129"/>
      <c r="O60" s="129"/>
    </row>
    <row r="61" spans="8:15">
      <c r="I61" s="129"/>
      <c r="J61" s="129"/>
      <c r="K61" s="129"/>
      <c r="L61" s="129"/>
      <c r="M61" s="129"/>
      <c r="N61" s="129"/>
      <c r="O61" s="129"/>
    </row>
    <row r="62" spans="8:15">
      <c r="I62" s="129"/>
      <c r="J62" s="129"/>
      <c r="K62" s="129"/>
      <c r="L62" s="129"/>
      <c r="M62" s="129"/>
      <c r="N62" s="129"/>
      <c r="O62" s="129"/>
    </row>
    <row r="63" spans="8:15">
      <c r="H63" s="129"/>
      <c r="I63" s="1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KAPAK</vt:lpstr>
      <vt:lpstr>BK</vt:lpstr>
      <vt:lpstr>ardh-shpenz</vt:lpstr>
      <vt:lpstr>cash-flow</vt:lpstr>
      <vt:lpstr>kap veta</vt:lpstr>
      <vt:lpstr>AQT</vt:lpstr>
      <vt:lpstr>Aneks statistikor</vt:lpstr>
      <vt:lpstr>Aneks statistikor 2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Elsion Allushi</cp:lastModifiedBy>
  <cp:lastPrinted>2012-03-24T11:27:57Z</cp:lastPrinted>
  <dcterms:created xsi:type="dcterms:W3CDTF">2008-12-17T10:29:05Z</dcterms:created>
  <dcterms:modified xsi:type="dcterms:W3CDTF">2012-07-25T14:09:24Z</dcterms:modified>
</cp:coreProperties>
</file>