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8475" windowHeight="5640" activeTab="7"/>
  </bookViews>
  <sheets>
    <sheet name="KAPAK" sheetId="9" r:id="rId1"/>
    <sheet name="BK" sheetId="1" r:id="rId2"/>
    <sheet name="ardh-shpenz" sheetId="2" r:id="rId3"/>
    <sheet name="cash-flow" sheetId="3" r:id="rId4"/>
    <sheet name="kap veta" sheetId="4" r:id="rId5"/>
    <sheet name="AQT" sheetId="6" r:id="rId6"/>
    <sheet name="Aneks statistikor 2" sheetId="7" r:id="rId7"/>
    <sheet name="Inventari " sheetId="10" r:id="rId8"/>
  </sheets>
  <calcPr calcId="125725"/>
</workbook>
</file>

<file path=xl/calcChain.xml><?xml version="1.0" encoding="utf-8"?>
<calcChain xmlns="http://schemas.openxmlformats.org/spreadsheetml/2006/main">
  <c r="E10" i="1"/>
  <c r="E62"/>
  <c r="E22" i="2"/>
  <c r="E14" i="1"/>
  <c r="F47" i="10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48" l="1"/>
  <c r="E90" i="1"/>
  <c r="E66"/>
  <c r="E65"/>
  <c r="E15"/>
  <c r="E35"/>
  <c r="E67"/>
  <c r="E14" i="2"/>
  <c r="E13"/>
  <c r="E12"/>
  <c r="E8"/>
  <c r="K12" i="7" s="1"/>
  <c r="K13" l="1"/>
  <c r="D20" i="3"/>
  <c r="K17" i="7"/>
  <c r="K53"/>
  <c r="K43"/>
  <c r="F39" i="6"/>
  <c r="F38"/>
  <c r="E40"/>
  <c r="G37"/>
  <c r="D40"/>
  <c r="G35"/>
  <c r="F27"/>
  <c r="G24"/>
  <c r="F36"/>
  <c r="D27"/>
  <c r="G22"/>
  <c r="G21"/>
  <c r="F14"/>
  <c r="E14"/>
  <c r="G11"/>
  <c r="G10"/>
  <c r="G9"/>
  <c r="G8"/>
  <c r="G26"/>
  <c r="H25" i="4"/>
  <c r="H26"/>
  <c r="H27"/>
  <c r="H23"/>
  <c r="D37" i="3"/>
  <c r="G17" i="2"/>
  <c r="G24" s="1"/>
  <c r="G28" s="1"/>
  <c r="G92" i="1"/>
  <c r="G82"/>
  <c r="G75"/>
  <c r="G39"/>
  <c r="G29"/>
  <c r="G18"/>
  <c r="G12"/>
  <c r="H13" i="4"/>
  <c r="D29" i="3"/>
  <c r="D19"/>
  <c r="E82" i="1"/>
  <c r="D12" i="3"/>
  <c r="D13"/>
  <c r="D17"/>
  <c r="D28"/>
  <c r="E29" i="1"/>
  <c r="E18"/>
  <c r="E12"/>
  <c r="E75"/>
  <c r="B20" i="4"/>
  <c r="B29" s="1"/>
  <c r="D20"/>
  <c r="D29" s="1"/>
  <c r="E39" i="1"/>
  <c r="D46" i="3"/>
  <c r="F20" i="4"/>
  <c r="D38" i="3"/>
  <c r="D42" s="1"/>
  <c r="D34" l="1"/>
  <c r="F10"/>
  <c r="K44" i="7"/>
  <c r="G31" i="1"/>
  <c r="G41" s="1"/>
  <c r="G94"/>
  <c r="E17" i="2"/>
  <c r="E24" s="1"/>
  <c r="E28" s="1"/>
  <c r="E91" i="1" s="1"/>
  <c r="H20" i="4"/>
  <c r="E31" i="1"/>
  <c r="E41" s="1"/>
  <c r="G23" i="6"/>
  <c r="G12"/>
  <c r="G39"/>
  <c r="G13"/>
  <c r="G38"/>
  <c r="E27"/>
  <c r="G25"/>
  <c r="G36"/>
  <c r="F40"/>
  <c r="D14"/>
  <c r="G40" l="1"/>
  <c r="G27"/>
  <c r="G14"/>
  <c r="D10" i="3"/>
  <c r="D21" s="1"/>
  <c r="D25" s="1"/>
  <c r="D44" s="1"/>
  <c r="D47" s="1"/>
  <c r="E92" i="1"/>
  <c r="E94" s="1"/>
  <c r="F24" i="4"/>
  <c r="H24" l="1"/>
  <c r="H29" s="1"/>
  <c r="F29"/>
</calcChain>
</file>

<file path=xl/sharedStrings.xml><?xml version="1.0" encoding="utf-8"?>
<sst xmlns="http://schemas.openxmlformats.org/spreadsheetml/2006/main" count="505" uniqueCount="294">
  <si>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</si>
  <si>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</si>
  <si>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</si>
  <si>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</si>
  <si>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</si>
  <si>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</si>
  <si>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</si>
  <si>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</si>
  <si>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</si>
  <si>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</si>
  <si>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</si>
  <si>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</si>
  <si>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</si>
  <si>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</si>
  <si>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</si>
  <si>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</si>
  <si>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</si>
  <si>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</si>
  <si>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</si>
  <si>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</si>
  <si>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</si>
  <si>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</si>
  <si>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</si>
  <si>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</si>
  <si>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</si>
  <si>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</si>
  <si>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</si>
  <si>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</si>
  <si>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</si>
  <si>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</si>
  <si>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</si>
  <si>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</si>
  <si>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Rritielrenie ne tepricen e detyrimeve, per t'u paguar nga aktiviteti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</si>
  <si>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</si>
  <si>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</si>
  <si>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</si>
  <si>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</si>
  <si>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</si>
  <si>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</si>
  <si>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</si>
  <si>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</si>
  <si>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</si>
  <si>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</si>
  <si>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</si>
  <si>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</si>
  <si>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</si>
  <si>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</si>
  <si>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</si>
  <si>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</si>
  <si>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</si>
  <si>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</si>
  <si>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</si>
  <si>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</si>
  <si>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</si>
  <si>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</si>
  <si>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</si>
  <si>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</si>
  <si>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</si>
  <si>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</si>
  <si>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</si>
  <si>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</si>
  <si>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</si>
  <si>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</si>
  <si>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</si>
  <si>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</si>
  <si>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</si>
  <si>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</si>
  <si>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</si>
  <si>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</si>
  <si>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</si>
  <si>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</si>
  <si>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</si>
  <si>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</si>
  <si>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</si>
  <si>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</si>
  <si>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</si>
  <si>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</si>
  <si>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</si>
  <si>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</si>
  <si>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</si>
  <si>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</si>
  <si>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</si>
  <si>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</si>
  <si>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</si>
  <si>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</si>
  <si>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</si>
  <si>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</si>
  <si>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</si>
  <si>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</si>
  <si>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</si>
  <si>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Efekti i ndryshimeve ne politikat kontabel</t>
  </si>
  <si>
    <t>Pozicioni i rregulluar</t>
  </si>
  <si>
    <t>Fitimi neto per periudhen kontabel</t>
  </si>
  <si>
    <t>Rritje e rezerves se kapitalit</t>
  </si>
  <si>
    <t>Kapitali aksionar</t>
  </si>
  <si>
    <t>Rezerva ligjore statutore</t>
  </si>
  <si>
    <t>Fitimi i pashperndare</t>
  </si>
  <si>
    <t>Prime te lidhura me Kapitalin</t>
  </si>
  <si>
    <t>(shumat ne Leke)</t>
  </si>
  <si>
    <t>Pakesime</t>
  </si>
  <si>
    <t>Pasivet Afatshkurter</t>
  </si>
  <si>
    <t>Produkte te gatshme</t>
  </si>
  <si>
    <t>5a</t>
  </si>
  <si>
    <t>5b</t>
  </si>
  <si>
    <t>5c</t>
  </si>
  <si>
    <t>7a</t>
  </si>
  <si>
    <t>7b</t>
  </si>
  <si>
    <t>7c</t>
  </si>
  <si>
    <t>Shenime</t>
  </si>
  <si>
    <t>Blerja e aktiveve afatgiata jomateriale</t>
  </si>
  <si>
    <t>Ndertime</t>
  </si>
  <si>
    <t>Administratori</t>
  </si>
  <si>
    <t>Financieri</t>
  </si>
  <si>
    <t xml:space="preserve">          Fluksi i parave nga veprimtarite e shfrytezimit</t>
  </si>
  <si>
    <r>
      <t>Lendet e para</t>
    </r>
    <r>
      <rPr>
        <i/>
        <sz val="14"/>
        <rFont val="Times New Roman"/>
        <family val="1"/>
      </rPr>
      <t xml:space="preserve"> </t>
    </r>
  </si>
  <si>
    <t xml:space="preserve">          Fluksi i parave nga veprimtarite e shrytezimit</t>
  </si>
  <si>
    <t>Emetimi I aksioneve te kapitalit</t>
  </si>
  <si>
    <t>NIPT K72404002A</t>
  </si>
  <si>
    <t xml:space="preserve">PASIVET DHE KAPITALl </t>
  </si>
  <si>
    <t>Gjergji Toshi</t>
  </si>
  <si>
    <t>Paraja neto e perdorur ne aktivitetet financiare</t>
  </si>
  <si>
    <t xml:space="preserve"> Shoqeria "J&amp;P PRO" sh p k </t>
  </si>
  <si>
    <t>Shoqeria_J&amp;P PRO sh.p.k</t>
  </si>
  <si>
    <t>NIPTI_K72404002A</t>
  </si>
  <si>
    <t>Nr</t>
  </si>
  <si>
    <t>Emertimi</t>
  </si>
  <si>
    <t>Sasia</t>
  </si>
  <si>
    <t>Gjendje</t>
  </si>
  <si>
    <t>Shtesa</t>
  </si>
  <si>
    <t>Toka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</si>
  <si>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</si>
  <si>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</si>
  <si>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</si>
  <si>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</si>
  <si>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</si>
  <si>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</si>
  <si>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Te tjera detyrime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</si>
  <si>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</si>
  <si>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</si>
  <si>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</si>
  <si>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</si>
  <si>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</si>
  <si>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</si>
  <si>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</si>
  <si>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</si>
  <si>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</si>
  <si>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</si>
  <si>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</si>
  <si>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</si>
  <si>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</si>
  <si>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</si>
  <si>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</si>
  <si>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</si>
  <si>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</si>
  <si>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</si>
  <si>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</si>
  <si>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I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</si>
  <si>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</si>
  <si>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</si>
  <si>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</si>
  <si>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</si>
  <si>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</si>
  <si>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II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</si>
  <si>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</si>
  <si>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</si>
  <si>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</si>
  <si>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</si>
  <si>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</si>
  <si>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</si>
  <si>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</si>
  <si>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</si>
  <si>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</si>
  <si>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</si>
  <si>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</si>
  <si>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</si>
  <si>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</si>
  <si>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</si>
  <si>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</si>
  <si>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</si>
  <si>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</si>
  <si>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</si>
  <si>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</si>
  <si>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</si>
  <si>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</si>
  <si>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</si>
  <si>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</si>
  <si>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</si>
  <si>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</si>
  <si>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</si>
  <si>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</si>
  <si>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</si>
  <si>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</si>
  <si>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</si>
  <si>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</si>
  <si>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</si>
  <si>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</si>
  <si>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</si>
  <si>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</si>
  <si>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</si>
  <si>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</si>
  <si>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</si>
  <si>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</si>
  <si>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</si>
  <si>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</si>
  <si>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</si>
  <si>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</si>
  <si>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</si>
  <si>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</si>
  <si>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SHOQERIA __J&amp;P PRO sh.p.k</t>
  </si>
  <si>
    <t>NIPT __K72404002A</t>
  </si>
  <si>
    <t xml:space="preserve">PASQYRAT  FINANCIARE </t>
  </si>
  <si>
    <t xml:space="preserve">Te dhenat   indetifikuese </t>
  </si>
  <si>
    <t xml:space="preserve">Te dhenat    te tjera </t>
  </si>
  <si>
    <t xml:space="preserve">Individuale </t>
  </si>
  <si>
    <t xml:space="preserve"> - </t>
  </si>
  <si>
    <t xml:space="preserve">Emri   </t>
  </si>
  <si>
    <t xml:space="preserve">Pasqyra financiare </t>
  </si>
  <si>
    <t xml:space="preserve">Te konsuliduara </t>
  </si>
  <si>
    <t xml:space="preserve">NIPTI </t>
  </si>
  <si>
    <t xml:space="preserve">Monedha  </t>
  </si>
  <si>
    <t>Leke</t>
  </si>
  <si>
    <t xml:space="preserve">Rrumbullakimi </t>
  </si>
  <si>
    <t xml:space="preserve">Periudha Kontabel </t>
  </si>
  <si>
    <t xml:space="preserve">Data e krijimit </t>
  </si>
  <si>
    <t xml:space="preserve">Deri </t>
  </si>
  <si>
    <t xml:space="preserve">Nr Regj Tregtar   </t>
  </si>
  <si>
    <t xml:space="preserve">Data e plotesimit te PF </t>
  </si>
  <si>
    <t xml:space="preserve">Fusha e veprimtarise  </t>
  </si>
  <si>
    <t>Adresa</t>
  </si>
  <si>
    <t>J&amp;P PRO SHPK</t>
  </si>
  <si>
    <t>K72404002A</t>
  </si>
  <si>
    <t>Rr. Don Bosko, Tirane</t>
  </si>
  <si>
    <t>Tregeti</t>
  </si>
  <si>
    <t>Viti 2012</t>
  </si>
  <si>
    <t>VITI 2012</t>
  </si>
  <si>
    <t xml:space="preserve"> Shoqeria "J&amp;P PRO" sh.p.k </t>
  </si>
  <si>
    <t>Pershkrimi</t>
  </si>
  <si>
    <t>Njesia</t>
  </si>
  <si>
    <t>Vlera</t>
  </si>
  <si>
    <t>SIM ALBA KARTA</t>
  </si>
  <si>
    <t>COP</t>
  </si>
  <si>
    <t>Nga       01/01/2013</t>
  </si>
  <si>
    <t>Viti 2013</t>
  </si>
  <si>
    <t>Bilanci   Kontabel  me  31 Dhjetor 2013</t>
  </si>
  <si>
    <t>VITI 2013</t>
  </si>
  <si>
    <t>Periudha kontabel     01 Janar-31 Dhjetor 2013</t>
  </si>
  <si>
    <t>Pasqyra e levizjes se kapitaleve te veta  me 31 Dhjetor 2012 dhe 2013</t>
  </si>
  <si>
    <t>Pozicioni me 01 Janar  2012</t>
  </si>
  <si>
    <t>Pozicioni me 31 Dhjetor 2012</t>
  </si>
  <si>
    <t>Pozicioni me 31 Dhjetor 2013</t>
  </si>
  <si>
    <t>Aktivet Afatgjata Materiale  me vlere fillestare   2013</t>
  </si>
  <si>
    <t>Amortizimi A.A.Materiale   2013</t>
  </si>
  <si>
    <t>Vlera Kontabel Neto e A.A.Materiale  2013</t>
  </si>
  <si>
    <t>Cmimi</t>
  </si>
  <si>
    <t>VMCC ZTE DATA CARDS K 3565</t>
  </si>
  <si>
    <t>Conn.Pack/Valpp/Conn/2G/64K</t>
  </si>
  <si>
    <t>Conn.Pack/Valpp/Conn/VF Club</t>
  </si>
  <si>
    <t>SIM CLUB 200</t>
  </si>
  <si>
    <t>Corecard(1000 Lek Airtime)</t>
  </si>
  <si>
    <t>Midcard(700 Lek Airtime)</t>
  </si>
  <si>
    <t>ETopUp2Card</t>
  </si>
  <si>
    <t>Vlere</t>
  </si>
  <si>
    <t>500CARD (500 LEK AIRTIME)</t>
  </si>
  <si>
    <t>350 CARD (350 LEK Airtime)</t>
  </si>
  <si>
    <t>SIM REPLACEMENT</t>
  </si>
  <si>
    <t>SCRECH VOD 200</t>
  </si>
  <si>
    <t>Pakete komunikimi VF VMB</t>
  </si>
  <si>
    <t>Nano Pakete VF Card</t>
  </si>
  <si>
    <t>Nano Pakete VF Club</t>
  </si>
  <si>
    <t>Karte zevendesuese VMC</t>
  </si>
  <si>
    <t>Nano Sim  Replacement Prepay</t>
  </si>
  <si>
    <t>Nano Sim Replacement Post</t>
  </si>
  <si>
    <t>Sim Dual Replacement</t>
  </si>
  <si>
    <t>Sim Post VF U Control</t>
  </si>
  <si>
    <t>SIM Dual POST</t>
  </si>
  <si>
    <t>Nanosim Postpay</t>
  </si>
  <si>
    <t>Sim Replacement MNP</t>
  </si>
  <si>
    <t>Sim Dual Post Replacement</t>
  </si>
  <si>
    <t>VMCC 3G Postpaid</t>
  </si>
  <si>
    <t>Pakete VMC 21.1 3G</t>
  </si>
  <si>
    <t>Pakete VMCC 3G Prepaid</t>
  </si>
  <si>
    <t>Aparat VF 875 ASTRO</t>
  </si>
  <si>
    <t>Aparat Vodafone 860</t>
  </si>
  <si>
    <t>Ap. VF 655 Grey Black</t>
  </si>
  <si>
    <t>Aparat Vodafone 155</t>
  </si>
  <si>
    <t>Ap. VF 865 Smart Chat</t>
  </si>
  <si>
    <t>Ap Nokia 113</t>
  </si>
  <si>
    <t>Ap. Samsung E2200</t>
  </si>
  <si>
    <t>SAMSUNG S4 ACTIVE</t>
  </si>
  <si>
    <t>SAMSUNG GALAXY S3 MINI</t>
  </si>
  <si>
    <t>SIM POST U CONTROL REPLACEMENT</t>
  </si>
  <si>
    <t>ALO KARTA 500 EUROPE</t>
  </si>
  <si>
    <t>SIM WHATS UP</t>
  </si>
  <si>
    <t>Inventari me date 31/12/2013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</si>
</sst>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-* #,##0_L_e_k_-;\-* #,##0_L_e_k_-;_-* &quot;-&quot;??_L_e_k_-;_-@_-"/>
    <numFmt numFmtId="167" formatCode="#,##0.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sz val="13"/>
      <name val="Garamond"/>
      <family val="1"/>
    </font>
    <font>
      <i/>
      <sz val="13"/>
      <name val="Garamond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name val="Garamond"/>
      <family val="1"/>
    </font>
    <font>
      <b/>
      <sz val="11"/>
      <color indexed="8"/>
      <name val="Times New Roman"/>
      <family val="1"/>
    </font>
    <font>
      <i/>
      <sz val="12"/>
      <name val="Garamond"/>
      <family val="1"/>
    </font>
    <font>
      <b/>
      <sz val="12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Garamond"/>
      <family val="1"/>
    </font>
    <font>
      <sz val="14"/>
      <color indexed="8"/>
      <name val="Times New Roman"/>
      <family val="1"/>
    </font>
    <font>
      <i/>
      <sz val="14"/>
      <name val="Times New Roman"/>
      <family val="1"/>
    </font>
    <font>
      <sz val="14"/>
      <color indexed="8"/>
      <name val="Arial"/>
      <family val="2"/>
    </font>
    <font>
      <b/>
      <sz val="14"/>
      <color indexed="8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24"/>
      <color indexed="8"/>
      <name val="Arial Rounded MT Bold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9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6" fillId="0" borderId="0" xfId="0" applyFont="1"/>
    <xf numFmtId="0" fontId="7" fillId="0" borderId="0" xfId="0" applyFont="1" applyBorder="1"/>
    <xf numFmtId="0" fontId="8" fillId="0" borderId="0" xfId="0" applyFont="1"/>
    <xf numFmtId="43" fontId="2" fillId="0" borderId="0" xfId="0" applyNumberFormat="1" applyFont="1" applyBorder="1"/>
    <xf numFmtId="3" fontId="2" fillId="0" borderId="0" xfId="0" applyNumberFormat="1" applyFont="1"/>
    <xf numFmtId="3" fontId="2" fillId="0" borderId="0" xfId="1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left" wrapText="1"/>
    </xf>
    <xf numFmtId="3" fontId="4" fillId="0" borderId="0" xfId="0" applyNumberFormat="1" applyFont="1" applyBorder="1" applyAlignment="1">
      <alignment horizontal="center" wrapText="1"/>
    </xf>
    <xf numFmtId="3" fontId="2" fillId="0" borderId="1" xfId="1" applyNumberFormat="1" applyFont="1" applyBorder="1" applyAlignment="1">
      <alignment horizontal="center" wrapText="1"/>
    </xf>
    <xf numFmtId="3" fontId="2" fillId="0" borderId="0" xfId="1" applyNumberFormat="1" applyFont="1" applyBorder="1" applyAlignment="1">
      <alignment horizontal="center" wrapText="1"/>
    </xf>
    <xf numFmtId="3" fontId="2" fillId="0" borderId="0" xfId="1" applyNumberFormat="1" applyFont="1" applyBorder="1" applyAlignment="1">
      <alignment horizontal="left" wrapText="1"/>
    </xf>
    <xf numFmtId="3" fontId="2" fillId="0" borderId="2" xfId="1" applyNumberFormat="1" applyFont="1" applyBorder="1" applyAlignment="1">
      <alignment horizontal="center" wrapText="1"/>
    </xf>
    <xf numFmtId="3" fontId="2" fillId="0" borderId="2" xfId="1" applyNumberFormat="1" applyFont="1" applyBorder="1" applyAlignment="1">
      <alignment horizontal="right" wrapText="1" indent="1"/>
    </xf>
    <xf numFmtId="3" fontId="2" fillId="0" borderId="0" xfId="1" applyNumberFormat="1" applyFont="1" applyBorder="1" applyAlignment="1">
      <alignment horizontal="right" wrapText="1" indent="3"/>
    </xf>
    <xf numFmtId="3" fontId="5" fillId="0" borderId="0" xfId="1" applyNumberFormat="1" applyFont="1"/>
    <xf numFmtId="3" fontId="9" fillId="0" borderId="0" xfId="0" applyNumberFormat="1" applyFont="1"/>
    <xf numFmtId="3" fontId="10" fillId="0" borderId="0" xfId="0" applyNumberFormat="1" applyFont="1"/>
    <xf numFmtId="3" fontId="8" fillId="0" borderId="0" xfId="0" applyNumberFormat="1" applyFont="1" applyBorder="1"/>
    <xf numFmtId="3" fontId="11" fillId="0" borderId="0" xfId="0" applyNumberFormat="1" applyFont="1"/>
    <xf numFmtId="3" fontId="11" fillId="0" borderId="0" xfId="0" applyNumberFormat="1" applyFont="1" applyBorder="1"/>
    <xf numFmtId="3" fontId="9" fillId="0" borderId="0" xfId="0" applyNumberFormat="1" applyFont="1" applyBorder="1"/>
    <xf numFmtId="3" fontId="9" fillId="0" borderId="2" xfId="0" applyNumberFormat="1" applyFont="1" applyBorder="1"/>
    <xf numFmtId="0" fontId="9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 applyBorder="1"/>
    <xf numFmtId="0" fontId="9" fillId="0" borderId="0" xfId="0" applyFont="1" applyBorder="1"/>
    <xf numFmtId="0" fontId="13" fillId="0" borderId="0" xfId="0" applyFont="1"/>
    <xf numFmtId="0" fontId="9" fillId="0" borderId="0" xfId="0" applyFont="1" applyBorder="1" applyAlignment="1">
      <alignment horizontal="left" wrapText="1"/>
    </xf>
    <xf numFmtId="3" fontId="9" fillId="0" borderId="0" xfId="0" applyNumberFormat="1" applyFont="1" applyBorder="1" applyAlignment="1">
      <alignment horizontal="left" wrapText="1"/>
    </xf>
    <xf numFmtId="3" fontId="11" fillId="0" borderId="3" xfId="0" applyNumberFormat="1" applyFont="1" applyFill="1" applyBorder="1" applyAlignment="1">
      <alignment horizontal="center" wrapText="1"/>
    </xf>
    <xf numFmtId="0" fontId="11" fillId="0" borderId="0" xfId="0" applyFont="1" applyBorder="1"/>
    <xf numFmtId="3" fontId="9" fillId="0" borderId="0" xfId="0" applyNumberFormat="1" applyFont="1" applyBorder="1" applyAlignment="1">
      <alignment horizontal="right" wrapText="1"/>
    </xf>
    <xf numFmtId="3" fontId="9" fillId="0" borderId="0" xfId="1" applyNumberFormat="1" applyFont="1" applyBorder="1"/>
    <xf numFmtId="0" fontId="9" fillId="0" borderId="0" xfId="0" applyFont="1" applyAlignment="1">
      <alignment horizontal="left" vertical="justify"/>
    </xf>
    <xf numFmtId="3" fontId="9" fillId="0" borderId="1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left"/>
    </xf>
    <xf numFmtId="3" fontId="9" fillId="0" borderId="1" xfId="0" applyNumberFormat="1" applyFont="1" applyBorder="1"/>
    <xf numFmtId="0" fontId="9" fillId="0" borderId="0" xfId="0" applyFont="1" applyBorder="1" applyAlignment="1">
      <alignment horizontal="center"/>
    </xf>
    <xf numFmtId="3" fontId="9" fillId="0" borderId="4" xfId="0" applyNumberFormat="1" applyFont="1" applyBorder="1" applyAlignment="1">
      <alignment horizontal="right" wrapText="1"/>
    </xf>
    <xf numFmtId="3" fontId="14" fillId="0" borderId="0" xfId="1" applyNumberFormat="1" applyFont="1" applyAlignment="1">
      <alignment horizontal="right" vertical="center"/>
    </xf>
    <xf numFmtId="3" fontId="11" fillId="0" borderId="0" xfId="0" applyNumberFormat="1" applyFont="1" applyBorder="1" applyAlignment="1">
      <alignment horizontal="right"/>
    </xf>
    <xf numFmtId="3" fontId="9" fillId="0" borderId="4" xfId="1" applyNumberFormat="1" applyFont="1" applyBorder="1"/>
    <xf numFmtId="3" fontId="9" fillId="0" borderId="2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/>
    <xf numFmtId="0" fontId="8" fillId="0" borderId="0" xfId="0" applyFont="1" applyBorder="1"/>
    <xf numFmtId="3" fontId="8" fillId="0" borderId="3" xfId="0" applyNumberFormat="1" applyFont="1" applyBorder="1" applyAlignment="1">
      <alignment horizontal="center"/>
    </xf>
    <xf numFmtId="3" fontId="8" fillId="0" borderId="0" xfId="0" applyNumberFormat="1" applyFont="1"/>
    <xf numFmtId="3" fontId="16" fillId="0" borderId="0" xfId="1" applyNumberFormat="1" applyFont="1" applyAlignment="1">
      <alignment horizontal="right" vertical="center"/>
    </xf>
    <xf numFmtId="0" fontId="17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3" fontId="18" fillId="0" borderId="0" xfId="0" applyNumberFormat="1" applyFont="1"/>
    <xf numFmtId="0" fontId="18" fillId="0" borderId="0" xfId="0" applyFont="1"/>
    <xf numFmtId="0" fontId="19" fillId="0" borderId="0" xfId="0" applyFont="1"/>
    <xf numFmtId="0" fontId="17" fillId="0" borderId="0" xfId="0" applyFont="1" applyBorder="1"/>
    <xf numFmtId="3" fontId="17" fillId="0" borderId="3" xfId="0" applyNumberFormat="1" applyFont="1" applyBorder="1" applyAlignment="1">
      <alignment horizontal="center"/>
    </xf>
    <xf numFmtId="3" fontId="18" fillId="0" borderId="0" xfId="1" applyNumberFormat="1" applyFont="1"/>
    <xf numFmtId="3" fontId="20" fillId="0" borderId="0" xfId="1" applyNumberFormat="1" applyFont="1" applyAlignment="1">
      <alignment horizontal="right" vertical="center"/>
    </xf>
    <xf numFmtId="3" fontId="18" fillId="0" borderId="4" xfId="1" applyNumberFormat="1" applyFont="1" applyBorder="1"/>
    <xf numFmtId="3" fontId="20" fillId="0" borderId="0" xfId="0" applyNumberFormat="1" applyFont="1" applyAlignment="1">
      <alignment horizontal="right" vertical="center"/>
    </xf>
    <xf numFmtId="0" fontId="17" fillId="0" borderId="0" xfId="0" applyFont="1" applyBorder="1" applyAlignment="1">
      <alignment horizontal="center"/>
    </xf>
    <xf numFmtId="3" fontId="18" fillId="0" borderId="2" xfId="1" applyNumberFormat="1" applyFont="1" applyBorder="1"/>
    <xf numFmtId="43" fontId="18" fillId="0" borderId="0" xfId="0" applyNumberFormat="1" applyFont="1"/>
    <xf numFmtId="3" fontId="17" fillId="0" borderId="0" xfId="1" applyNumberFormat="1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3" fontId="17" fillId="0" borderId="0" xfId="0" applyNumberFormat="1" applyFont="1"/>
    <xf numFmtId="3" fontId="23" fillId="0" borderId="0" xfId="1" applyNumberFormat="1" applyFont="1" applyAlignment="1">
      <alignment horizontal="right" vertical="center"/>
    </xf>
    <xf numFmtId="3" fontId="17" fillId="0" borderId="0" xfId="0" applyNumberFormat="1" applyFont="1" applyBorder="1"/>
    <xf numFmtId="43" fontId="17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vertical="justify"/>
    </xf>
    <xf numFmtId="0" fontId="10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3" fontId="18" fillId="0" borderId="0" xfId="1" applyNumberFormat="1" applyFont="1" applyFill="1"/>
    <xf numFmtId="3" fontId="2" fillId="0" borderId="0" xfId="1" applyNumberFormat="1" applyFont="1" applyBorder="1" applyAlignment="1">
      <alignment horizontal="right" wrapText="1"/>
    </xf>
    <xf numFmtId="3" fontId="2" fillId="0" borderId="1" xfId="1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2" fillId="0" borderId="2" xfId="1" applyNumberFormat="1" applyFont="1" applyBorder="1" applyAlignment="1">
      <alignment horizontal="right" wrapText="1"/>
    </xf>
    <xf numFmtId="3" fontId="2" fillId="0" borderId="0" xfId="1" applyNumberFormat="1" applyFont="1" applyFill="1" applyBorder="1" applyAlignment="1">
      <alignment horizontal="right" wrapText="1"/>
    </xf>
    <xf numFmtId="0" fontId="15" fillId="0" borderId="0" xfId="0" applyFont="1"/>
    <xf numFmtId="164" fontId="10" fillId="0" borderId="0" xfId="1" applyNumberFormat="1" applyFont="1"/>
    <xf numFmtId="164" fontId="10" fillId="0" borderId="2" xfId="1" applyNumberFormat="1" applyFont="1" applyBorder="1"/>
    <xf numFmtId="164" fontId="10" fillId="0" borderId="0" xfId="1" applyNumberFormat="1" applyFont="1" applyBorder="1"/>
    <xf numFmtId="0" fontId="24" fillId="0" borderId="0" xfId="0" applyFont="1" applyAlignment="1">
      <alignment horizontal="left" vertical="center"/>
    </xf>
    <xf numFmtId="0" fontId="25" fillId="0" borderId="0" xfId="0" applyFont="1"/>
    <xf numFmtId="14" fontId="1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7" xfId="0" applyBorder="1" applyAlignment="1">
      <alignment horizontal="center"/>
    </xf>
    <xf numFmtId="0" fontId="3" fillId="0" borderId="7" xfId="0" applyFont="1" applyBorder="1"/>
    <xf numFmtId="166" fontId="0" fillId="0" borderId="0" xfId="1" applyNumberFormat="1" applyFont="1"/>
    <xf numFmtId="166" fontId="1" fillId="0" borderId="7" xfId="1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166" fontId="1" fillId="0" borderId="7" xfId="1" applyNumberFormat="1" applyFont="1" applyBorder="1"/>
    <xf numFmtId="0" fontId="1" fillId="0" borderId="8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9" xfId="0" applyFont="1" applyBorder="1" applyAlignment="1">
      <alignment horizontal="center" vertical="center"/>
    </xf>
    <xf numFmtId="3" fontId="28" fillId="0" borderId="9" xfId="2" applyNumberFormat="1" applyFont="1" applyBorder="1" applyAlignment="1">
      <alignment vertical="center"/>
    </xf>
    <xf numFmtId="3" fontId="28" fillId="0" borderId="10" xfId="2" applyNumberFormat="1" applyFont="1" applyBorder="1" applyAlignment="1">
      <alignment vertical="center"/>
    </xf>
    <xf numFmtId="3" fontId="0" fillId="0" borderId="0" xfId="0" applyNumberFormat="1"/>
    <xf numFmtId="166" fontId="0" fillId="0" borderId="7" xfId="1" applyNumberFormat="1" applyFont="1" applyBorder="1"/>
    <xf numFmtId="1" fontId="0" fillId="0" borderId="0" xfId="0" applyNumberFormat="1"/>
    <xf numFmtId="0" fontId="3" fillId="0" borderId="0" xfId="0" applyFont="1"/>
    <xf numFmtId="0" fontId="29" fillId="0" borderId="0" xfId="0" applyFont="1" applyBorder="1"/>
    <xf numFmtId="3" fontId="1" fillId="0" borderId="0" xfId="2" applyNumberFormat="1" applyFill="1" applyBorder="1"/>
    <xf numFmtId="166" fontId="0" fillId="0" borderId="0" xfId="0" applyNumberFormat="1"/>
    <xf numFmtId="3" fontId="18" fillId="0" borderId="0" xfId="1" applyNumberFormat="1" applyFont="1" applyAlignment="1">
      <alignment horizontal="right" vertical="center"/>
    </xf>
    <xf numFmtId="164" fontId="10" fillId="2" borderId="0" xfId="1" applyNumberFormat="1" applyFont="1" applyFill="1"/>
    <xf numFmtId="0" fontId="1" fillId="0" borderId="0" xfId="0" applyFont="1"/>
    <xf numFmtId="0" fontId="29" fillId="0" borderId="0" xfId="0" applyFont="1"/>
    <xf numFmtId="0" fontId="29" fillId="0" borderId="7" xfId="0" applyFont="1" applyBorder="1"/>
    <xf numFmtId="0" fontId="0" fillId="0" borderId="7" xfId="0" applyBorder="1"/>
    <xf numFmtId="0" fontId="1" fillId="0" borderId="7" xfId="0" applyFont="1" applyBorder="1"/>
    <xf numFmtId="0" fontId="1" fillId="0" borderId="13" xfId="0" applyFont="1" applyFill="1" applyBorder="1"/>
    <xf numFmtId="164" fontId="0" fillId="0" borderId="7" xfId="1" applyNumberFormat="1" applyFont="1" applyBorder="1"/>
    <xf numFmtId="0" fontId="0" fillId="0" borderId="7" xfId="0" applyFill="1" applyBorder="1"/>
    <xf numFmtId="164" fontId="29" fillId="0" borderId="7" xfId="1" applyNumberFormat="1" applyFont="1" applyBorder="1"/>
    <xf numFmtId="0" fontId="29" fillId="0" borderId="5" xfId="0" applyFont="1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1" fillId="0" borderId="5" xfId="0" applyFont="1" applyBorder="1"/>
    <xf numFmtId="0" fontId="29" fillId="0" borderId="11" xfId="0" applyFont="1" applyBorder="1"/>
    <xf numFmtId="0" fontId="29" fillId="0" borderId="12" xfId="0" applyFont="1" applyBorder="1"/>
    <xf numFmtId="164" fontId="1" fillId="0" borderId="7" xfId="1" applyNumberFormat="1" applyFont="1" applyBorder="1"/>
    <xf numFmtId="0" fontId="0" fillId="0" borderId="0" xfId="0" applyNumberFormat="1" applyFill="1" applyBorder="1" applyAlignment="1" applyProtection="1"/>
    <xf numFmtId="0" fontId="0" fillId="0" borderId="15" xfId="0" applyNumberFormat="1" applyFill="1" applyBorder="1" applyAlignment="1" applyProtection="1"/>
    <xf numFmtId="0" fontId="0" fillId="0" borderId="16" xfId="0" applyNumberFormat="1" applyFill="1" applyBorder="1" applyAlignment="1" applyProtection="1"/>
    <xf numFmtId="0" fontId="0" fillId="0" borderId="17" xfId="0" applyNumberFormat="1" applyFill="1" applyBorder="1" applyAlignment="1" applyProtection="1"/>
    <xf numFmtId="0" fontId="0" fillId="0" borderId="14" xfId="0" applyNumberFormat="1" applyFill="1" applyBorder="1" applyAlignment="1" applyProtection="1"/>
    <xf numFmtId="0" fontId="0" fillId="0" borderId="18" xfId="0" applyNumberFormat="1" applyFill="1" applyBorder="1" applyAlignment="1" applyProtection="1"/>
    <xf numFmtId="0" fontId="33" fillId="0" borderId="14" xfId="0" applyNumberFormat="1" applyFont="1" applyFill="1" applyBorder="1" applyAlignment="1" applyProtection="1">
      <alignment horizontal="center"/>
    </xf>
    <xf numFmtId="0" fontId="33" fillId="0" borderId="0" xfId="0" applyNumberFormat="1" applyFont="1" applyFill="1" applyBorder="1" applyAlignment="1" applyProtection="1">
      <alignment horizontal="center"/>
    </xf>
    <xf numFmtId="0" fontId="33" fillId="0" borderId="18" xfId="0" applyNumberFormat="1" applyFont="1" applyFill="1" applyBorder="1" applyAlignment="1" applyProtection="1">
      <alignment horizontal="center"/>
    </xf>
    <xf numFmtId="0" fontId="34" fillId="0" borderId="1" xfId="0" applyNumberFormat="1" applyFont="1" applyFill="1" applyBorder="1" applyAlignment="1" applyProtection="1"/>
    <xf numFmtId="0" fontId="0" fillId="0" borderId="21" xfId="0" applyNumberFormat="1" applyFill="1" applyBorder="1" applyAlignment="1" applyProtection="1"/>
    <xf numFmtId="0" fontId="0" fillId="0" borderId="22" xfId="0" applyNumberFormat="1" applyFill="1" applyBorder="1" applyAlignment="1" applyProtection="1"/>
    <xf numFmtId="0" fontId="0" fillId="0" borderId="23" xfId="0" applyNumberFormat="1" applyFill="1" applyBorder="1" applyAlignment="1" applyProtection="1"/>
    <xf numFmtId="0" fontId="33" fillId="0" borderId="20" xfId="0" applyNumberFormat="1" applyFont="1" applyFill="1" applyBorder="1" applyAlignment="1" applyProtection="1">
      <alignment horizontal="left"/>
    </xf>
    <xf numFmtId="14" fontId="34" fillId="0" borderId="19" xfId="0" applyNumberFormat="1" applyFont="1" applyFill="1" applyBorder="1" applyAlignment="1" applyProtection="1">
      <alignment horizontal="left"/>
    </xf>
    <xf numFmtId="0" fontId="0" fillId="0" borderId="18" xfId="0" applyNumberFormat="1" applyFill="1" applyBorder="1" applyAlignment="1" applyProtection="1">
      <alignment horizontal="left"/>
    </xf>
    <xf numFmtId="0" fontId="0" fillId="0" borderId="19" xfId="0" applyNumberFormat="1" applyFill="1" applyBorder="1" applyAlignment="1" applyProtection="1">
      <alignment horizontal="left"/>
    </xf>
    <xf numFmtId="0" fontId="35" fillId="0" borderId="19" xfId="0" applyNumberFormat="1" applyFont="1" applyFill="1" applyBorder="1" applyAlignment="1" applyProtection="1">
      <alignment horizontal="left"/>
    </xf>
    <xf numFmtId="0" fontId="33" fillId="0" borderId="20" xfId="0" applyNumberFormat="1" applyFont="1" applyFill="1" applyBorder="1" applyAlignment="1" applyProtection="1"/>
    <xf numFmtId="14" fontId="33" fillId="0" borderId="19" xfId="0" applyNumberFormat="1" applyFont="1" applyFill="1" applyBorder="1" applyAlignment="1" applyProtection="1">
      <alignment horizontal="left"/>
    </xf>
    <xf numFmtId="164" fontId="20" fillId="0" borderId="0" xfId="1" applyNumberFormat="1" applyFont="1" applyAlignment="1">
      <alignment horizontal="right" vertical="center"/>
    </xf>
    <xf numFmtId="164" fontId="18" fillId="0" borderId="2" xfId="1" applyNumberFormat="1" applyFont="1" applyBorder="1"/>
    <xf numFmtId="0" fontId="29" fillId="0" borderId="0" xfId="0" applyFont="1" applyAlignment="1">
      <alignment horizontal="center"/>
    </xf>
    <xf numFmtId="164" fontId="0" fillId="0" borderId="0" xfId="1" applyNumberFormat="1" applyFont="1"/>
    <xf numFmtId="164" fontId="29" fillId="0" borderId="0" xfId="1" applyNumberFormat="1" applyFont="1" applyBorder="1"/>
    <xf numFmtId="0" fontId="37" fillId="0" borderId="24" xfId="0" applyFont="1" applyBorder="1"/>
    <xf numFmtId="0" fontId="37" fillId="0" borderId="7" xfId="0" applyFont="1" applyBorder="1"/>
    <xf numFmtId="0" fontId="36" fillId="0" borderId="8" xfId="0" applyFont="1" applyBorder="1"/>
    <xf numFmtId="3" fontId="36" fillId="0" borderId="10" xfId="0" applyNumberFormat="1" applyFont="1" applyBorder="1"/>
    <xf numFmtId="0" fontId="1" fillId="0" borderId="7" xfId="0" applyFont="1" applyBorder="1" applyAlignment="1">
      <alignment horizontal="center"/>
    </xf>
    <xf numFmtId="0" fontId="36" fillId="0" borderId="9" xfId="0" applyFont="1" applyBorder="1"/>
    <xf numFmtId="0" fontId="37" fillId="0" borderId="26" xfId="0" applyFont="1" applyBorder="1"/>
    <xf numFmtId="0" fontId="37" fillId="0" borderId="6" xfId="0" applyFont="1" applyBorder="1"/>
    <xf numFmtId="167" fontId="37" fillId="0" borderId="6" xfId="0" applyNumberFormat="1" applyFont="1" applyBorder="1"/>
    <xf numFmtId="3" fontId="37" fillId="0" borderId="27" xfId="0" applyNumberFormat="1" applyFont="1" applyBorder="1"/>
    <xf numFmtId="167" fontId="37" fillId="0" borderId="7" xfId="0" applyNumberFormat="1" applyFont="1" applyBorder="1"/>
    <xf numFmtId="3" fontId="37" fillId="0" borderId="25" xfId="0" applyNumberFormat="1" applyFont="1" applyBorder="1"/>
    <xf numFmtId="0" fontId="37" fillId="0" borderId="28" xfId="0" applyFont="1" applyBorder="1"/>
    <xf numFmtId="0" fontId="37" fillId="0" borderId="5" xfId="0" applyFont="1" applyBorder="1"/>
    <xf numFmtId="167" fontId="37" fillId="0" borderId="5" xfId="0" applyNumberFormat="1" applyFont="1" applyBorder="1"/>
    <xf numFmtId="3" fontId="37" fillId="0" borderId="29" xfId="0" applyNumberFormat="1" applyFont="1" applyBorder="1"/>
    <xf numFmtId="0" fontId="32" fillId="0" borderId="0" xfId="0" applyNumberFormat="1" applyFont="1" applyFill="1" applyBorder="1" applyAlignment="1" applyProtection="1">
      <alignment horizontal="center"/>
    </xf>
    <xf numFmtId="0" fontId="33" fillId="0" borderId="15" xfId="0" applyNumberFormat="1" applyFont="1" applyFill="1" applyBorder="1" applyAlignment="1" applyProtection="1">
      <alignment horizontal="center"/>
    </xf>
    <xf numFmtId="0" fontId="33" fillId="0" borderId="16" xfId="0" applyNumberFormat="1" applyFont="1" applyFill="1" applyBorder="1" applyAlignment="1" applyProtection="1">
      <alignment horizontal="center"/>
    </xf>
    <xf numFmtId="0" fontId="33" fillId="0" borderId="17" xfId="0" applyNumberFormat="1" applyFont="1" applyFill="1" applyBorder="1" applyAlignment="1" applyProtection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/>
    </xf>
  </cellXfs>
  <cellStyles count="3">
    <cellStyle name="Comma" xfId="1" builtinId="3"/>
    <cellStyle name="Comma_21.Aktivet Afatgjata Materiale  09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41</xdr:row>
      <xdr:rowOff>19050</xdr:rowOff>
    </xdr:from>
    <xdr:to>
      <xdr:col>8</xdr:col>
      <xdr:colOff>171450</xdr:colOff>
      <xdr:row>41</xdr:row>
      <xdr:rowOff>114300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791200" y="9372600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47625</xdr:colOff>
      <xdr:row>42</xdr:row>
      <xdr:rowOff>19050</xdr:rowOff>
    </xdr:from>
    <xdr:to>
      <xdr:col>8</xdr:col>
      <xdr:colOff>171450</xdr:colOff>
      <xdr:row>42</xdr:row>
      <xdr:rowOff>114300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5791200" y="9563100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47625</xdr:colOff>
      <xdr:row>41</xdr:row>
      <xdr:rowOff>19050</xdr:rowOff>
    </xdr:from>
    <xdr:to>
      <xdr:col>8</xdr:col>
      <xdr:colOff>171450</xdr:colOff>
      <xdr:row>41</xdr:row>
      <xdr:rowOff>114300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5791200" y="9372600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47625</xdr:colOff>
      <xdr:row>42</xdr:row>
      <xdr:rowOff>19050</xdr:rowOff>
    </xdr:from>
    <xdr:to>
      <xdr:col>8</xdr:col>
      <xdr:colOff>171450</xdr:colOff>
      <xdr:row>42</xdr:row>
      <xdr:rowOff>114300</xdr:rowOff>
    </xdr:to>
    <xdr:sp macro="" textlink="">
      <xdr:nvSpPr>
        <xdr:cNvPr id="5" name="Rectangle 6"/>
        <xdr:cNvSpPr>
          <a:spLocks noChangeArrowheads="1"/>
        </xdr:cNvSpPr>
      </xdr:nvSpPr>
      <xdr:spPr bwMode="auto">
        <a:xfrm>
          <a:off x="5791200" y="9563100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47625</xdr:colOff>
      <xdr:row>41</xdr:row>
      <xdr:rowOff>19050</xdr:rowOff>
    </xdr:from>
    <xdr:to>
      <xdr:col>8</xdr:col>
      <xdr:colOff>171450</xdr:colOff>
      <xdr:row>41</xdr:row>
      <xdr:rowOff>114300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5381625" y="6896100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47625</xdr:colOff>
      <xdr:row>42</xdr:row>
      <xdr:rowOff>19050</xdr:rowOff>
    </xdr:from>
    <xdr:to>
      <xdr:col>8</xdr:col>
      <xdr:colOff>171450</xdr:colOff>
      <xdr:row>42</xdr:row>
      <xdr:rowOff>114300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5381625" y="7058025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47625</xdr:colOff>
      <xdr:row>41</xdr:row>
      <xdr:rowOff>19050</xdr:rowOff>
    </xdr:from>
    <xdr:to>
      <xdr:col>8</xdr:col>
      <xdr:colOff>171450</xdr:colOff>
      <xdr:row>41</xdr:row>
      <xdr:rowOff>114300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5381625" y="6896100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47625</xdr:colOff>
      <xdr:row>42</xdr:row>
      <xdr:rowOff>19050</xdr:rowOff>
    </xdr:from>
    <xdr:to>
      <xdr:col>8</xdr:col>
      <xdr:colOff>171450</xdr:colOff>
      <xdr:row>42</xdr:row>
      <xdr:rowOff>114300</xdr:rowOff>
    </xdr:to>
    <xdr:sp macro="" textlink="">
      <xdr:nvSpPr>
        <xdr:cNvPr id="9" name="Rectangle 6"/>
        <xdr:cNvSpPr>
          <a:spLocks noChangeArrowheads="1"/>
        </xdr:cNvSpPr>
      </xdr:nvSpPr>
      <xdr:spPr bwMode="auto">
        <a:xfrm>
          <a:off x="5381625" y="7058025"/>
          <a:ext cx="12382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1:K56"/>
  <sheetViews>
    <sheetView workbookViewId="0">
      <selection activeCell="J51" sqref="J51"/>
    </sheetView>
  </sheetViews>
  <sheetFormatPr defaultRowHeight="12.75"/>
  <cols>
    <col min="1" max="1" width="9.140625" style="138"/>
    <col min="2" max="2" width="2.28515625" style="138" customWidth="1"/>
    <col min="3" max="3" width="2.5703125" style="138" customWidth="1"/>
    <col min="4" max="4" width="14.5703125" style="138" customWidth="1"/>
    <col min="5" max="5" width="26.85546875" style="138" customWidth="1"/>
    <col min="6" max="6" width="4.140625" style="138" customWidth="1"/>
    <col min="7" max="7" width="3.7109375" style="138" customWidth="1"/>
    <col min="8" max="8" width="16.7109375" style="138" customWidth="1"/>
    <col min="9" max="9" width="5.140625" style="138" customWidth="1"/>
    <col min="10" max="10" width="16.7109375" style="138" customWidth="1"/>
    <col min="11" max="11" width="2.140625" style="138" customWidth="1"/>
    <col min="12" max="16384" width="9.140625" style="138"/>
  </cols>
  <sheetData>
    <row r="1" spans="2:11" ht="13.5" thickBot="1"/>
    <row r="2" spans="2:11">
      <c r="B2" s="139"/>
      <c r="C2" s="140"/>
      <c r="D2" s="140"/>
      <c r="E2" s="140"/>
      <c r="F2" s="140"/>
      <c r="G2" s="140"/>
      <c r="H2" s="140"/>
      <c r="I2" s="140"/>
      <c r="J2" s="140"/>
      <c r="K2" s="141"/>
    </row>
    <row r="3" spans="2:11">
      <c r="B3" s="142"/>
      <c r="K3" s="143"/>
    </row>
    <row r="4" spans="2:11">
      <c r="B4" s="142"/>
      <c r="K4" s="143"/>
    </row>
    <row r="5" spans="2:11">
      <c r="B5" s="142"/>
      <c r="K5" s="143"/>
    </row>
    <row r="6" spans="2:11">
      <c r="B6" s="142"/>
      <c r="K6" s="143"/>
    </row>
    <row r="7" spans="2:11">
      <c r="B7" s="142"/>
      <c r="K7" s="143"/>
    </row>
    <row r="8" spans="2:11">
      <c r="B8" s="142"/>
      <c r="K8" s="143"/>
    </row>
    <row r="9" spans="2:11">
      <c r="B9" s="142"/>
      <c r="K9" s="143"/>
    </row>
    <row r="10" spans="2:11">
      <c r="B10" s="142"/>
      <c r="K10" s="143"/>
    </row>
    <row r="11" spans="2:11">
      <c r="B11" s="142"/>
      <c r="K11" s="143"/>
    </row>
    <row r="12" spans="2:11">
      <c r="B12" s="142"/>
      <c r="K12" s="143"/>
    </row>
    <row r="13" spans="2:11">
      <c r="B13" s="142"/>
      <c r="K13" s="143"/>
    </row>
    <row r="14" spans="2:11" ht="30">
      <c r="B14" s="142"/>
      <c r="C14" s="179" t="s">
        <v>210</v>
      </c>
      <c r="D14" s="179"/>
      <c r="E14" s="179"/>
      <c r="F14" s="179"/>
      <c r="G14" s="179"/>
      <c r="H14" s="179"/>
      <c r="I14" s="179"/>
      <c r="J14" s="179"/>
      <c r="K14" s="143"/>
    </row>
    <row r="15" spans="2:11">
      <c r="B15" s="142"/>
      <c r="K15" s="143"/>
    </row>
    <row r="16" spans="2:11">
      <c r="B16" s="142"/>
      <c r="K16" s="143"/>
    </row>
    <row r="17" spans="2:11">
      <c r="B17" s="142"/>
      <c r="K17" s="143"/>
    </row>
    <row r="18" spans="2:11">
      <c r="B18" s="142"/>
      <c r="K18" s="143"/>
    </row>
    <row r="19" spans="2:11">
      <c r="B19" s="142"/>
      <c r="K19" s="143"/>
    </row>
    <row r="20" spans="2:11">
      <c r="B20" s="142"/>
      <c r="K20" s="143"/>
    </row>
    <row r="21" spans="2:11">
      <c r="B21" s="142"/>
      <c r="K21" s="143"/>
    </row>
    <row r="22" spans="2:11">
      <c r="B22" s="142"/>
      <c r="K22" s="143"/>
    </row>
    <row r="23" spans="2:11">
      <c r="B23" s="142"/>
      <c r="K23" s="143"/>
    </row>
    <row r="24" spans="2:11">
      <c r="B24" s="142"/>
      <c r="K24" s="143"/>
    </row>
    <row r="25" spans="2:11">
      <c r="B25" s="142"/>
      <c r="K25" s="143"/>
    </row>
    <row r="26" spans="2:11">
      <c r="B26" s="142"/>
      <c r="K26" s="143"/>
    </row>
    <row r="27" spans="2:11">
      <c r="B27" s="142"/>
      <c r="K27" s="143"/>
    </row>
    <row r="28" spans="2:11">
      <c r="B28" s="142"/>
      <c r="K28" s="143"/>
    </row>
    <row r="29" spans="2:11">
      <c r="B29" s="142"/>
      <c r="K29" s="143"/>
    </row>
    <row r="30" spans="2:11">
      <c r="B30" s="142"/>
      <c r="K30" s="143"/>
    </row>
    <row r="31" spans="2:11">
      <c r="B31" s="142"/>
      <c r="K31" s="143"/>
    </row>
    <row r="32" spans="2:11">
      <c r="B32" s="142"/>
      <c r="K32" s="143"/>
    </row>
    <row r="33" spans="2:11">
      <c r="B33" s="142"/>
      <c r="K33" s="143"/>
    </row>
    <row r="34" spans="2:11">
      <c r="B34" s="142"/>
      <c r="K34" s="143"/>
    </row>
    <row r="35" spans="2:11">
      <c r="B35" s="142"/>
      <c r="K35" s="143"/>
    </row>
    <row r="36" spans="2:11">
      <c r="B36" s="142"/>
      <c r="K36" s="143"/>
    </row>
    <row r="37" spans="2:11">
      <c r="B37" s="142"/>
      <c r="K37" s="143"/>
    </row>
    <row r="38" spans="2:11">
      <c r="B38" s="142"/>
      <c r="K38" s="143"/>
    </row>
    <row r="39" spans="2:11" ht="13.5" thickBot="1">
      <c r="B39" s="142"/>
      <c r="K39" s="143"/>
    </row>
    <row r="40" spans="2:11">
      <c r="B40" s="142"/>
      <c r="C40" s="180" t="s">
        <v>211</v>
      </c>
      <c r="D40" s="181"/>
      <c r="E40" s="182"/>
      <c r="G40" s="180" t="s">
        <v>212</v>
      </c>
      <c r="H40" s="181"/>
      <c r="I40" s="181"/>
      <c r="J40" s="141"/>
      <c r="K40" s="143"/>
    </row>
    <row r="41" spans="2:11">
      <c r="B41" s="142"/>
      <c r="C41" s="144"/>
      <c r="D41" s="145"/>
      <c r="E41" s="146"/>
      <c r="G41" s="144"/>
      <c r="H41" s="145"/>
      <c r="I41" s="145"/>
      <c r="J41" s="143"/>
      <c r="K41" s="143"/>
    </row>
    <row r="42" spans="2:11">
      <c r="B42" s="142"/>
      <c r="C42" s="142"/>
      <c r="E42" s="143"/>
      <c r="G42" s="142"/>
      <c r="J42" s="143" t="s">
        <v>213</v>
      </c>
      <c r="K42" s="143"/>
    </row>
    <row r="43" spans="2:11">
      <c r="B43" s="142"/>
      <c r="C43" s="142" t="s">
        <v>214</v>
      </c>
      <c r="D43" s="138" t="s">
        <v>215</v>
      </c>
      <c r="E43" s="155" t="s">
        <v>229</v>
      </c>
      <c r="G43" s="142" t="s">
        <v>214</v>
      </c>
      <c r="H43" s="138" t="s">
        <v>216</v>
      </c>
      <c r="J43" s="143" t="s">
        <v>217</v>
      </c>
      <c r="K43" s="143"/>
    </row>
    <row r="44" spans="2:11">
      <c r="B44" s="142"/>
      <c r="C44" s="142" t="s">
        <v>214</v>
      </c>
      <c r="D44" s="138" t="s">
        <v>218</v>
      </c>
      <c r="E44" s="151" t="s">
        <v>230</v>
      </c>
      <c r="G44" s="142" t="s">
        <v>214</v>
      </c>
      <c r="J44" s="143"/>
      <c r="K44" s="143"/>
    </row>
    <row r="45" spans="2:11">
      <c r="B45" s="142"/>
      <c r="C45" s="142" t="s">
        <v>214</v>
      </c>
      <c r="D45" s="138" t="s">
        <v>228</v>
      </c>
      <c r="E45" s="151" t="s">
        <v>231</v>
      </c>
      <c r="G45" s="142" t="s">
        <v>214</v>
      </c>
      <c r="H45" s="138" t="s">
        <v>219</v>
      </c>
      <c r="J45" s="153" t="s">
        <v>220</v>
      </c>
      <c r="K45" s="143"/>
    </row>
    <row r="46" spans="2:11">
      <c r="B46" s="142"/>
      <c r="C46" s="142"/>
      <c r="E46" s="156"/>
      <c r="G46" s="142" t="s">
        <v>214</v>
      </c>
      <c r="H46" s="138" t="s">
        <v>221</v>
      </c>
      <c r="J46" s="153"/>
      <c r="K46" s="143"/>
    </row>
    <row r="47" spans="2:11">
      <c r="B47" s="142"/>
      <c r="C47" s="142"/>
      <c r="E47" s="143"/>
      <c r="G47" s="142" t="s">
        <v>214</v>
      </c>
      <c r="H47" s="138" t="s">
        <v>222</v>
      </c>
      <c r="J47" s="153"/>
      <c r="K47" s="143"/>
    </row>
    <row r="48" spans="2:11">
      <c r="B48" s="142"/>
      <c r="C48" s="142" t="s">
        <v>214</v>
      </c>
      <c r="D48" s="138" t="s">
        <v>223</v>
      </c>
      <c r="E48" s="157">
        <v>39420</v>
      </c>
      <c r="G48" s="142"/>
      <c r="H48" s="147" t="s">
        <v>241</v>
      </c>
      <c r="I48" s="138" t="s">
        <v>224</v>
      </c>
      <c r="J48" s="152">
        <v>41639</v>
      </c>
      <c r="K48" s="143"/>
    </row>
    <row r="49" spans="2:11">
      <c r="B49" s="142"/>
      <c r="C49" s="142"/>
      <c r="E49" s="153"/>
      <c r="G49" s="142"/>
      <c r="J49" s="153"/>
      <c r="K49" s="143"/>
    </row>
    <row r="50" spans="2:11">
      <c r="B50" s="142"/>
      <c r="C50" s="142" t="s">
        <v>214</v>
      </c>
      <c r="D50" s="138" t="s">
        <v>225</v>
      </c>
      <c r="E50" s="154"/>
      <c r="G50" s="142" t="s">
        <v>214</v>
      </c>
      <c r="H50" s="138" t="s">
        <v>226</v>
      </c>
      <c r="J50" s="152">
        <v>41719</v>
      </c>
      <c r="K50" s="143"/>
    </row>
    <row r="51" spans="2:11">
      <c r="B51" s="142"/>
      <c r="C51" s="142"/>
      <c r="E51" s="153"/>
      <c r="G51" s="142"/>
      <c r="J51" s="143"/>
      <c r="K51" s="143"/>
    </row>
    <row r="52" spans="2:11">
      <c r="B52" s="142"/>
      <c r="C52" s="142" t="s">
        <v>214</v>
      </c>
      <c r="D52" s="138" t="s">
        <v>227</v>
      </c>
      <c r="E52" s="155" t="s">
        <v>232</v>
      </c>
      <c r="G52" s="142"/>
      <c r="J52" s="143"/>
      <c r="K52" s="143"/>
    </row>
    <row r="53" spans="2:11">
      <c r="B53" s="142"/>
      <c r="C53" s="142"/>
      <c r="E53" s="143"/>
      <c r="G53" s="142"/>
      <c r="J53" s="143"/>
      <c r="K53" s="143"/>
    </row>
    <row r="54" spans="2:11" ht="13.5" thickBot="1">
      <c r="B54" s="142"/>
      <c r="C54" s="148"/>
      <c r="D54" s="149"/>
      <c r="E54" s="150"/>
      <c r="G54" s="148"/>
      <c r="H54" s="149"/>
      <c r="I54" s="149"/>
      <c r="J54" s="150"/>
      <c r="K54" s="143"/>
    </row>
    <row r="55" spans="2:11">
      <c r="B55" s="142"/>
      <c r="K55" s="143"/>
    </row>
    <row r="56" spans="2:11" ht="13.5" thickBot="1">
      <c r="B56" s="148"/>
      <c r="C56" s="149"/>
      <c r="D56" s="149"/>
      <c r="E56" s="149"/>
      <c r="F56" s="149"/>
      <c r="G56" s="149"/>
      <c r="H56" s="149"/>
      <c r="I56" s="149"/>
      <c r="J56" s="149"/>
      <c r="K56" s="150"/>
    </row>
  </sheetData>
  <mergeCells count="3">
    <mergeCell ref="C14:J14"/>
    <mergeCell ref="C40:E40"/>
    <mergeCell ref="G40:I40"/>
  </mergeCells>
  <pageMargins left="0.17" right="0.17" top="0.75" bottom="0.21" header="0.3" footer="0.17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B1:G103"/>
  <sheetViews>
    <sheetView workbookViewId="0">
      <selection activeCell="E97" sqref="E97"/>
    </sheetView>
  </sheetViews>
  <sheetFormatPr defaultRowHeight="18.75"/>
  <cols>
    <col min="1" max="1" width="5.42578125" style="62" customWidth="1"/>
    <col min="2" max="2" width="4.5703125" style="62" customWidth="1"/>
    <col min="3" max="3" width="42.7109375" style="59" customWidth="1"/>
    <col min="4" max="4" width="16.28515625" style="60" customWidth="1"/>
    <col min="5" max="5" width="18.5703125" style="61" customWidth="1"/>
    <col min="6" max="6" width="4.28515625" style="62" customWidth="1"/>
    <col min="7" max="7" width="16.85546875" style="61" customWidth="1"/>
    <col min="8" max="16384" width="9.140625" style="62"/>
  </cols>
  <sheetData>
    <row r="1" spans="2:7">
      <c r="B1" s="58" t="s">
        <v>235</v>
      </c>
    </row>
    <row r="2" spans="2:7">
      <c r="B2" s="58" t="s">
        <v>117</v>
      </c>
    </row>
    <row r="3" spans="2:7">
      <c r="B3" s="63" t="s">
        <v>243</v>
      </c>
    </row>
    <row r="4" spans="2:7">
      <c r="B4" s="63" t="s">
        <v>98</v>
      </c>
    </row>
    <row r="6" spans="2:7" ht="19.5" thickBot="1">
      <c r="B6" s="64" t="s">
        <v>0</v>
      </c>
      <c r="D6" s="60" t="s">
        <v>108</v>
      </c>
      <c r="E6" s="65" t="s">
        <v>242</v>
      </c>
      <c r="G6" s="65" t="s">
        <v>233</v>
      </c>
    </row>
    <row r="7" spans="2:7" ht="19.5" thickTop="1"/>
    <row r="8" spans="2:7">
      <c r="B8" s="64" t="s">
        <v>41</v>
      </c>
    </row>
    <row r="9" spans="2:7">
      <c r="E9" s="66"/>
      <c r="G9" s="66"/>
    </row>
    <row r="10" spans="2:7">
      <c r="C10" s="59" t="s">
        <v>1</v>
      </c>
      <c r="D10" s="60" t="s">
        <v>102</v>
      </c>
      <c r="E10" s="67">
        <f>2234639.97+7.01+2107.2+1889.51+258622.24-1001166.8</f>
        <v>1496099.1299999997</v>
      </c>
      <c r="G10" s="67">
        <v>2383028</v>
      </c>
    </row>
    <row r="11" spans="2:7">
      <c r="C11" s="59" t="s">
        <v>40</v>
      </c>
      <c r="E11" s="66"/>
      <c r="G11" s="66"/>
    </row>
    <row r="12" spans="2:7">
      <c r="C12" s="64"/>
      <c r="E12" s="68">
        <f>SUM(E10:E11)</f>
        <v>1496099.1299999997</v>
      </c>
      <c r="G12" s="68">
        <f>SUM(G10:G11)</f>
        <v>2383028</v>
      </c>
    </row>
    <row r="13" spans="2:7">
      <c r="B13" s="59" t="s">
        <v>42</v>
      </c>
      <c r="E13" s="66"/>
      <c r="G13" s="66"/>
    </row>
    <row r="14" spans="2:7" ht="19.5" customHeight="1">
      <c r="C14" s="59" t="s">
        <v>51</v>
      </c>
      <c r="D14" s="60" t="s">
        <v>103</v>
      </c>
      <c r="E14" s="69">
        <f>5332739.65</f>
        <v>5332739.6500000004</v>
      </c>
      <c r="G14" s="69">
        <v>7032676</v>
      </c>
    </row>
    <row r="15" spans="2:7" ht="15" customHeight="1">
      <c r="C15" s="59" t="s">
        <v>43</v>
      </c>
      <c r="E15" s="69">
        <f>407500+160000+89830</f>
        <v>657330</v>
      </c>
      <c r="G15" s="69">
        <v>740958</v>
      </c>
    </row>
    <row r="16" spans="2:7" ht="16.5" customHeight="1">
      <c r="C16" s="59" t="s">
        <v>3</v>
      </c>
      <c r="E16" s="66">
        <v>34299206.799999997</v>
      </c>
      <c r="G16" s="66">
        <v>3368535</v>
      </c>
    </row>
    <row r="17" spans="2:7" ht="16.5" customHeight="1">
      <c r="C17" s="59" t="s">
        <v>4</v>
      </c>
      <c r="E17" s="66"/>
      <c r="G17" s="66"/>
    </row>
    <row r="18" spans="2:7" ht="19.5" customHeight="1">
      <c r="E18" s="68">
        <f>SUM(E14:E17)</f>
        <v>40289276.449999996</v>
      </c>
      <c r="G18" s="68">
        <f>SUM(G14:G17)</f>
        <v>11142169</v>
      </c>
    </row>
    <row r="19" spans="2:7">
      <c r="B19" s="59" t="s">
        <v>5</v>
      </c>
      <c r="E19" s="66"/>
      <c r="G19" s="66"/>
    </row>
    <row r="20" spans="2:7">
      <c r="C20" s="59" t="s">
        <v>114</v>
      </c>
      <c r="D20" s="60" t="s">
        <v>104</v>
      </c>
      <c r="E20" s="66"/>
      <c r="G20" s="66"/>
    </row>
    <row r="21" spans="2:7">
      <c r="C21" s="59" t="s">
        <v>6</v>
      </c>
      <c r="E21" s="66"/>
      <c r="G21" s="66"/>
    </row>
    <row r="22" spans="2:7">
      <c r="C22" s="59" t="s">
        <v>101</v>
      </c>
      <c r="E22" s="66"/>
      <c r="G22" s="66"/>
    </row>
    <row r="23" spans="2:7">
      <c r="C23" s="59" t="s">
        <v>44</v>
      </c>
      <c r="E23" s="66">
        <v>5474625.4199999999</v>
      </c>
      <c r="G23" s="66">
        <v>3132220</v>
      </c>
    </row>
    <row r="24" spans="2:7" ht="16.5" customHeight="1">
      <c r="C24" s="59" t="s">
        <v>45</v>
      </c>
      <c r="D24" s="60" t="s">
        <v>104</v>
      </c>
      <c r="E24" s="66"/>
      <c r="G24" s="66"/>
    </row>
    <row r="25" spans="2:7" ht="12.75" customHeight="1">
      <c r="E25" s="66"/>
      <c r="G25" s="66"/>
    </row>
    <row r="26" spans="2:7">
      <c r="C26" s="59" t="s">
        <v>46</v>
      </c>
      <c r="E26" s="66"/>
      <c r="G26" s="66"/>
    </row>
    <row r="27" spans="2:7">
      <c r="C27" s="59" t="s">
        <v>47</v>
      </c>
      <c r="E27" s="66"/>
      <c r="G27" s="66"/>
    </row>
    <row r="28" spans="2:7">
      <c r="C28" s="59" t="s">
        <v>48</v>
      </c>
      <c r="E28" s="66">
        <v>7113673.5099999998</v>
      </c>
      <c r="G28" s="66"/>
    </row>
    <row r="29" spans="2:7">
      <c r="E29" s="68">
        <f>SUM(E20:E28)</f>
        <v>12588298.93</v>
      </c>
      <c r="G29" s="68">
        <f>SUM(G20:G28)</f>
        <v>3132220</v>
      </c>
    </row>
    <row r="30" spans="2:7">
      <c r="E30" s="68"/>
      <c r="G30" s="68"/>
    </row>
    <row r="31" spans="2:7" ht="19.5" thickBot="1">
      <c r="C31" s="70" t="s">
        <v>49</v>
      </c>
      <c r="E31" s="71">
        <f>+E29+E18+E12</f>
        <v>54373674.509999998</v>
      </c>
      <c r="G31" s="71">
        <f>+G29+G18+G12</f>
        <v>16657417</v>
      </c>
    </row>
    <row r="32" spans="2:7" ht="19.5" thickTop="1">
      <c r="E32" s="66"/>
      <c r="G32" s="66"/>
    </row>
    <row r="33" spans="2:7">
      <c r="B33" s="64" t="s">
        <v>7</v>
      </c>
      <c r="E33" s="66"/>
      <c r="G33" s="66"/>
    </row>
    <row r="34" spans="2:7">
      <c r="C34" s="59" t="s">
        <v>50</v>
      </c>
      <c r="E34" s="66"/>
      <c r="G34" s="66"/>
    </row>
    <row r="35" spans="2:7">
      <c r="C35" s="59" t="s">
        <v>52</v>
      </c>
      <c r="D35" s="60">
        <v>6</v>
      </c>
      <c r="E35" s="118">
        <f>21373854.83+2424265+1459034+468590-1626211-273300</f>
        <v>23826232.829999998</v>
      </c>
      <c r="G35" s="67">
        <v>23826233</v>
      </c>
    </row>
    <row r="36" spans="2:7">
      <c r="C36" s="59" t="s">
        <v>53</v>
      </c>
      <c r="E36" s="66"/>
      <c r="G36" s="66"/>
    </row>
    <row r="37" spans="2:7">
      <c r="C37" s="59" t="s">
        <v>54</v>
      </c>
      <c r="E37" s="66"/>
      <c r="G37" s="66"/>
    </row>
    <row r="38" spans="2:7">
      <c r="E38" s="66"/>
      <c r="G38" s="66"/>
    </row>
    <row r="39" spans="2:7" ht="19.5" thickBot="1">
      <c r="C39" s="70" t="s">
        <v>55</v>
      </c>
      <c r="E39" s="71">
        <f>SUM(E34:E38)</f>
        <v>23826232.829999998</v>
      </c>
      <c r="G39" s="71">
        <f>SUM(G34:G38)</f>
        <v>23826233</v>
      </c>
    </row>
    <row r="40" spans="2:7" ht="19.5" thickTop="1">
      <c r="E40" s="66"/>
      <c r="G40" s="66"/>
    </row>
    <row r="41" spans="2:7">
      <c r="C41" s="64" t="s">
        <v>56</v>
      </c>
      <c r="E41" s="73">
        <f>+E39+E31</f>
        <v>78199907.340000004</v>
      </c>
      <c r="F41" s="72"/>
      <c r="G41" s="73">
        <f>+G39+G31</f>
        <v>40483650</v>
      </c>
    </row>
    <row r="42" spans="2:7">
      <c r="C42" s="64"/>
      <c r="E42" s="73"/>
      <c r="F42" s="72"/>
      <c r="G42" s="73"/>
    </row>
    <row r="43" spans="2:7">
      <c r="C43" s="64"/>
      <c r="E43" s="73"/>
      <c r="F43" s="72"/>
      <c r="G43" s="73"/>
    </row>
    <row r="44" spans="2:7">
      <c r="C44" s="64"/>
      <c r="E44" s="73"/>
      <c r="F44" s="72"/>
      <c r="G44" s="73"/>
    </row>
    <row r="45" spans="2:7">
      <c r="C45" s="64"/>
      <c r="E45" s="73"/>
      <c r="F45" s="72"/>
      <c r="G45" s="73"/>
    </row>
    <row r="46" spans="2:7">
      <c r="C46" s="64"/>
      <c r="E46" s="73"/>
      <c r="F46" s="72"/>
      <c r="G46" s="73"/>
    </row>
    <row r="47" spans="2:7">
      <c r="C47" s="64"/>
      <c r="E47" s="73"/>
      <c r="F47" s="72"/>
      <c r="G47" s="73"/>
    </row>
    <row r="48" spans="2:7">
      <c r="C48" s="64"/>
      <c r="E48" s="73"/>
      <c r="F48" s="72"/>
      <c r="G48" s="73"/>
    </row>
    <row r="49" spans="2:7">
      <c r="C49" s="64" t="s">
        <v>111</v>
      </c>
      <c r="E49" s="73"/>
      <c r="F49" s="72"/>
      <c r="G49" s="73"/>
    </row>
    <row r="50" spans="2:7">
      <c r="C50" s="64" t="s">
        <v>119</v>
      </c>
      <c r="D50" s="70"/>
      <c r="E50" s="73"/>
      <c r="F50" s="79"/>
      <c r="G50" s="73"/>
    </row>
    <row r="51" spans="2:7">
      <c r="E51" s="66"/>
      <c r="F51" s="72"/>
      <c r="G51" s="66"/>
    </row>
    <row r="52" spans="2:7">
      <c r="E52" s="66"/>
      <c r="F52" s="72"/>
      <c r="G52" s="66"/>
    </row>
    <row r="53" spans="2:7">
      <c r="E53" s="66"/>
      <c r="F53" s="72"/>
      <c r="G53" s="66"/>
    </row>
    <row r="54" spans="2:7">
      <c r="B54" s="58" t="s">
        <v>235</v>
      </c>
      <c r="E54" s="66"/>
      <c r="F54" s="72"/>
      <c r="G54" s="66"/>
    </row>
    <row r="55" spans="2:7">
      <c r="B55" s="58" t="s">
        <v>117</v>
      </c>
      <c r="E55" s="66"/>
      <c r="F55" s="72"/>
      <c r="G55" s="66"/>
    </row>
    <row r="56" spans="2:7">
      <c r="B56" s="63" t="s">
        <v>243</v>
      </c>
      <c r="E56" s="66"/>
      <c r="F56" s="72"/>
      <c r="G56" s="66"/>
    </row>
    <row r="57" spans="2:7">
      <c r="B57" s="63" t="s">
        <v>98</v>
      </c>
      <c r="E57" s="66"/>
      <c r="F57" s="72"/>
      <c r="G57" s="66"/>
    </row>
    <row r="58" spans="2:7">
      <c r="E58" s="66"/>
      <c r="G58" s="66"/>
    </row>
    <row r="59" spans="2:7" ht="19.5" thickBot="1">
      <c r="B59" s="58" t="s">
        <v>118</v>
      </c>
      <c r="E59" s="65" t="s">
        <v>242</v>
      </c>
      <c r="G59" s="65" t="s">
        <v>233</v>
      </c>
    </row>
    <row r="60" spans="2:7" ht="19.5" thickTop="1">
      <c r="E60" s="66"/>
      <c r="G60" s="66"/>
    </row>
    <row r="61" spans="2:7">
      <c r="B61" s="58" t="s">
        <v>100</v>
      </c>
      <c r="E61" s="66"/>
      <c r="G61" s="66"/>
    </row>
    <row r="62" spans="2:7">
      <c r="C62" s="62" t="s">
        <v>57</v>
      </c>
      <c r="E62" s="66">
        <f>35050000+69795000</f>
        <v>104845000</v>
      </c>
      <c r="G62" s="66">
        <v>69795000</v>
      </c>
    </row>
    <row r="63" spans="2:7">
      <c r="C63" s="62" t="s">
        <v>58</v>
      </c>
      <c r="E63" s="66"/>
      <c r="G63" s="66"/>
    </row>
    <row r="64" spans="2:7">
      <c r="C64" s="74" t="s">
        <v>59</v>
      </c>
      <c r="D64" s="60" t="s">
        <v>105</v>
      </c>
      <c r="E64" s="69">
        <v>21172741.449999999</v>
      </c>
      <c r="G64" s="69">
        <v>21379678</v>
      </c>
    </row>
    <row r="65" spans="2:7">
      <c r="C65" s="74" t="s">
        <v>60</v>
      </c>
      <c r="D65" s="60">
        <v>7</v>
      </c>
      <c r="E65" s="69">
        <f>107750.5</f>
        <v>107750.5</v>
      </c>
      <c r="G65" s="69">
        <v>406101</v>
      </c>
    </row>
    <row r="66" spans="2:7">
      <c r="C66" s="74" t="s">
        <v>8</v>
      </c>
      <c r="D66" s="60" t="s">
        <v>106</v>
      </c>
      <c r="E66" s="69">
        <f>36560+8600+407293.5+3000</f>
        <v>455453.5</v>
      </c>
      <c r="G66" s="69">
        <v>32594</v>
      </c>
    </row>
    <row r="67" spans="2:7">
      <c r="C67" s="74" t="s">
        <v>136</v>
      </c>
      <c r="D67" s="60" t="s">
        <v>107</v>
      </c>
      <c r="E67" s="69">
        <f>39350</f>
        <v>39350</v>
      </c>
      <c r="G67" s="69">
        <v>8155</v>
      </c>
    </row>
    <row r="68" spans="2:7">
      <c r="C68" s="74" t="s">
        <v>61</v>
      </c>
      <c r="E68" s="69"/>
      <c r="G68" s="69"/>
    </row>
    <row r="69" spans="2:7">
      <c r="C69" s="74" t="s">
        <v>62</v>
      </c>
      <c r="E69" s="69"/>
      <c r="G69" s="69"/>
    </row>
    <row r="70" spans="2:7">
      <c r="C70" s="74"/>
      <c r="E70" s="66"/>
      <c r="G70" s="66"/>
    </row>
    <row r="71" spans="2:7">
      <c r="C71" s="62"/>
      <c r="E71" s="66"/>
      <c r="G71" s="66"/>
    </row>
    <row r="72" spans="2:7">
      <c r="C72" s="62" t="s">
        <v>63</v>
      </c>
      <c r="E72" s="66"/>
      <c r="G72" s="66"/>
    </row>
    <row r="73" spans="2:7">
      <c r="C73" s="62" t="s">
        <v>64</v>
      </c>
      <c r="E73" s="66"/>
      <c r="G73" s="66"/>
    </row>
    <row r="74" spans="2:7">
      <c r="C74" s="62"/>
      <c r="E74" s="66"/>
      <c r="G74" s="66"/>
    </row>
    <row r="75" spans="2:7" ht="19.5" thickBot="1">
      <c r="C75" s="70" t="s">
        <v>65</v>
      </c>
      <c r="E75" s="71">
        <f>SUM(E61:E73)</f>
        <v>126620295.45</v>
      </c>
      <c r="G75" s="71">
        <f>SUM(G61:G73)</f>
        <v>91621528</v>
      </c>
    </row>
    <row r="76" spans="2:7" ht="19.5" thickTop="1">
      <c r="E76" s="66"/>
      <c r="G76" s="66"/>
    </row>
    <row r="77" spans="2:7">
      <c r="B77" s="58" t="s">
        <v>66</v>
      </c>
      <c r="E77" s="66"/>
      <c r="G77" s="66"/>
    </row>
    <row r="78" spans="2:7">
      <c r="C78" s="62" t="s">
        <v>67</v>
      </c>
      <c r="D78" s="60">
        <v>8</v>
      </c>
      <c r="E78" s="85"/>
      <c r="G78" s="66"/>
    </row>
    <row r="79" spans="2:7">
      <c r="C79" s="62" t="s">
        <v>68</v>
      </c>
      <c r="E79" s="69"/>
      <c r="G79" s="69"/>
    </row>
    <row r="80" spans="2:7">
      <c r="C80" s="62" t="s">
        <v>69</v>
      </c>
      <c r="E80" s="66"/>
      <c r="G80" s="66"/>
    </row>
    <row r="81" spans="2:7">
      <c r="C81" s="62" t="s">
        <v>63</v>
      </c>
      <c r="E81" s="66"/>
      <c r="G81" s="66"/>
    </row>
    <row r="82" spans="2:7" ht="19.5" thickBot="1">
      <c r="C82" s="70" t="s">
        <v>70</v>
      </c>
      <c r="E82" s="71">
        <f>SUM(E78:E81)</f>
        <v>0</v>
      </c>
      <c r="G82" s="71">
        <f>SUM(G78:G81)</f>
        <v>0</v>
      </c>
    </row>
    <row r="83" spans="2:7" ht="19.5" thickTop="1">
      <c r="E83" s="66"/>
      <c r="G83" s="66"/>
    </row>
    <row r="84" spans="2:7">
      <c r="B84" s="58" t="s">
        <v>71</v>
      </c>
      <c r="E84" s="66"/>
      <c r="G84" s="66"/>
    </row>
    <row r="85" spans="2:7">
      <c r="C85" s="62" t="s">
        <v>39</v>
      </c>
      <c r="D85" s="60">
        <v>9</v>
      </c>
      <c r="E85" s="69">
        <v>100000</v>
      </c>
      <c r="G85" s="69">
        <v>100000</v>
      </c>
    </row>
    <row r="86" spans="2:7">
      <c r="C86" s="62" t="s">
        <v>97</v>
      </c>
      <c r="D86" s="75"/>
      <c r="E86" s="69"/>
      <c r="G86" s="69"/>
    </row>
    <row r="87" spans="2:7">
      <c r="C87" s="62" t="s">
        <v>72</v>
      </c>
      <c r="E87" s="66"/>
      <c r="G87" s="66"/>
    </row>
    <row r="88" spans="2:7">
      <c r="C88" s="62" t="s">
        <v>73</v>
      </c>
      <c r="E88" s="66">
        <v>10000</v>
      </c>
      <c r="G88" s="66">
        <v>10000</v>
      </c>
    </row>
    <row r="89" spans="2:7">
      <c r="C89" s="62" t="s">
        <v>9</v>
      </c>
      <c r="E89" s="66">
        <v>219395.49</v>
      </c>
      <c r="G89" s="66">
        <v>219396</v>
      </c>
    </row>
    <row r="90" spans="2:7" ht="19.5" thickBot="1">
      <c r="C90" s="62" t="s">
        <v>74</v>
      </c>
      <c r="D90" s="60">
        <v>9</v>
      </c>
      <c r="E90" s="159">
        <f>G90+G91</f>
        <v>-51467274</v>
      </c>
      <c r="G90" s="159">
        <v>-54800053</v>
      </c>
    </row>
    <row r="91" spans="2:7" ht="19.5" thickTop="1">
      <c r="C91" s="62" t="s">
        <v>75</v>
      </c>
      <c r="D91" s="60">
        <v>14</v>
      </c>
      <c r="E91" s="158">
        <f>'ardh-shpenz'!E28</f>
        <v>2717489.9800000074</v>
      </c>
      <c r="G91" s="69">
        <v>3332779</v>
      </c>
    </row>
    <row r="92" spans="2:7" ht="19.5" thickBot="1">
      <c r="E92" s="159">
        <f>SUM(E85:E91)</f>
        <v>-48420388.529999994</v>
      </c>
      <c r="G92" s="159">
        <f>SUM(G85:G91)</f>
        <v>-51137878</v>
      </c>
    </row>
    <row r="93" spans="2:7" ht="19.5" thickTop="1">
      <c r="C93" s="62"/>
    </row>
    <row r="94" spans="2:7">
      <c r="C94" s="70" t="s">
        <v>76</v>
      </c>
      <c r="E94" s="76">
        <f>+E92+E82+E75</f>
        <v>78199906.920000017</v>
      </c>
      <c r="F94" s="58"/>
      <c r="G94" s="76">
        <f>+G92+G82+G75</f>
        <v>40483650</v>
      </c>
    </row>
    <row r="95" spans="2:7">
      <c r="C95" s="70"/>
      <c r="E95" s="76"/>
      <c r="F95" s="58"/>
      <c r="G95" s="76"/>
    </row>
    <row r="96" spans="2:7">
      <c r="C96" s="70"/>
      <c r="E96" s="73"/>
      <c r="F96" s="73"/>
      <c r="G96" s="73"/>
    </row>
    <row r="97" spans="3:7">
      <c r="C97" s="70"/>
      <c r="E97" s="76"/>
      <c r="F97" s="58"/>
      <c r="G97" s="76"/>
    </row>
    <row r="98" spans="3:7">
      <c r="C98" s="70"/>
      <c r="E98" s="76"/>
      <c r="F98" s="58"/>
      <c r="G98" s="76"/>
    </row>
    <row r="99" spans="3:7">
      <c r="C99" s="70"/>
      <c r="E99" s="76"/>
      <c r="F99" s="58"/>
      <c r="G99" s="76"/>
    </row>
    <row r="100" spans="3:7">
      <c r="C100" s="70"/>
      <c r="E100" s="76"/>
      <c r="F100" s="58"/>
      <c r="G100" s="76"/>
    </row>
    <row r="102" spans="3:7">
      <c r="C102" s="64" t="s">
        <v>111</v>
      </c>
      <c r="D102" s="64"/>
      <c r="E102" s="77"/>
      <c r="F102" s="78"/>
      <c r="G102" s="77"/>
    </row>
    <row r="103" spans="3:7">
      <c r="C103" s="58" t="s">
        <v>119</v>
      </c>
      <c r="D103" s="58"/>
      <c r="E103" s="76"/>
      <c r="F103" s="76"/>
      <c r="G103" s="76"/>
    </row>
  </sheetData>
  <phoneticPr fontId="3" type="noConversion"/>
  <pageMargins left="0.15748031496062992" right="0.27559055118110237" top="0.71" bottom="0.35433070866141736" header="0.19685039370078741" footer="0.23622047244094491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B1:G32"/>
  <sheetViews>
    <sheetView workbookViewId="0">
      <selection activeCell="G7" sqref="G7"/>
    </sheetView>
  </sheetViews>
  <sheetFormatPr defaultRowHeight="15.75"/>
  <cols>
    <col min="1" max="1" width="5.7109375" style="53" customWidth="1"/>
    <col min="2" max="2" width="3.85546875" style="53" customWidth="1"/>
    <col min="3" max="3" width="46.42578125" style="53" customWidth="1"/>
    <col min="4" max="4" width="7.85546875" style="80" customWidth="1"/>
    <col min="5" max="5" width="14.7109375" style="22" bestFit="1" customWidth="1"/>
    <col min="6" max="6" width="2.28515625" style="22" customWidth="1"/>
    <col min="7" max="7" width="14.7109375" style="22" bestFit="1" customWidth="1"/>
    <col min="8" max="16384" width="9.140625" style="53"/>
  </cols>
  <sheetData>
    <row r="1" spans="2:7" ht="17.25" customHeight="1">
      <c r="B1" s="7" t="s">
        <v>235</v>
      </c>
    </row>
    <row r="2" spans="2:7">
      <c r="B2" s="7" t="s">
        <v>117</v>
      </c>
    </row>
    <row r="3" spans="2:7">
      <c r="B3" s="91" t="s">
        <v>243</v>
      </c>
    </row>
    <row r="4" spans="2:7">
      <c r="B4" s="91" t="s">
        <v>98</v>
      </c>
    </row>
    <row r="6" spans="2:7" ht="16.5" thickBot="1">
      <c r="D6" s="80" t="s">
        <v>108</v>
      </c>
      <c r="E6" s="55" t="s">
        <v>242</v>
      </c>
      <c r="G6" s="55" t="s">
        <v>233</v>
      </c>
    </row>
    <row r="7" spans="2:7" ht="16.5" thickTop="1"/>
    <row r="8" spans="2:7">
      <c r="C8" s="53" t="s">
        <v>10</v>
      </c>
      <c r="D8" s="80">
        <v>10</v>
      </c>
      <c r="E8" s="92">
        <f>204861779.06+14674292.08+263966.51</f>
        <v>219800037.65000001</v>
      </c>
      <c r="F8" s="92"/>
      <c r="G8" s="92">
        <v>216848415</v>
      </c>
    </row>
    <row r="9" spans="2:7">
      <c r="C9" s="53" t="s">
        <v>77</v>
      </c>
      <c r="E9" s="92"/>
      <c r="F9" s="92"/>
      <c r="G9" s="92"/>
    </row>
    <row r="10" spans="2:7" ht="31.5">
      <c r="C10" s="81" t="s">
        <v>78</v>
      </c>
      <c r="E10" s="119"/>
      <c r="F10" s="92"/>
      <c r="G10" s="92"/>
    </row>
    <row r="11" spans="2:7" ht="31.5">
      <c r="C11" s="81" t="s">
        <v>79</v>
      </c>
      <c r="E11" s="92"/>
      <c r="F11" s="92"/>
      <c r="G11" s="92"/>
    </row>
    <row r="12" spans="2:7">
      <c r="C12" s="53" t="s">
        <v>80</v>
      </c>
      <c r="D12" s="80">
        <v>11</v>
      </c>
      <c r="E12" s="119">
        <f>-(205121199.53+7525726.69)</f>
        <v>-212646926.22</v>
      </c>
      <c r="F12" s="92"/>
      <c r="G12" s="119">
        <v>-210055118</v>
      </c>
    </row>
    <row r="13" spans="2:7">
      <c r="C13" s="53" t="s">
        <v>81</v>
      </c>
      <c r="D13" s="80">
        <v>12</v>
      </c>
      <c r="E13" s="119">
        <f>-(2940+155700+30000+11694.54+55803.04+459606.25+15120+485414.18)</f>
        <v>-1216278.01</v>
      </c>
      <c r="F13" s="92"/>
      <c r="G13" s="92">
        <v>-1894676</v>
      </c>
    </row>
    <row r="14" spans="2:7">
      <c r="C14" s="53" t="s">
        <v>11</v>
      </c>
      <c r="D14" s="80">
        <v>13</v>
      </c>
      <c r="E14" s="119">
        <f>-(1077044+179866)</f>
        <v>-1256910</v>
      </c>
      <c r="F14" s="92"/>
      <c r="G14" s="92">
        <v>-1204344</v>
      </c>
    </row>
    <row r="15" spans="2:7">
      <c r="C15" s="53" t="s">
        <v>82</v>
      </c>
      <c r="D15" s="80">
        <v>6</v>
      </c>
      <c r="E15" s="92"/>
      <c r="F15" s="92"/>
      <c r="G15" s="92"/>
    </row>
    <row r="16" spans="2:7">
      <c r="E16" s="92"/>
      <c r="F16" s="92"/>
      <c r="G16" s="92"/>
    </row>
    <row r="17" spans="2:7" s="51" customFormat="1" ht="16.5" thickBot="1">
      <c r="B17" s="7" t="s">
        <v>83</v>
      </c>
      <c r="D17" s="52"/>
      <c r="E17" s="93">
        <f>SUM(E8:E16)</f>
        <v>4679923.4200000074</v>
      </c>
      <c r="F17" s="94"/>
      <c r="G17" s="93">
        <f>SUM(G8:G16)</f>
        <v>3694277</v>
      </c>
    </row>
    <row r="18" spans="2:7" s="51" customFormat="1" ht="16.5" thickTop="1">
      <c r="C18" s="82"/>
      <c r="D18" s="52"/>
      <c r="E18" s="94"/>
      <c r="F18" s="94"/>
      <c r="G18" s="94"/>
    </row>
    <row r="19" spans="2:7" s="51" customFormat="1">
      <c r="D19" s="52"/>
      <c r="E19" s="94"/>
      <c r="F19" s="94"/>
      <c r="G19" s="94"/>
    </row>
    <row r="20" spans="2:7" ht="31.5">
      <c r="C20" s="81" t="s">
        <v>84</v>
      </c>
      <c r="E20" s="92"/>
      <c r="F20" s="92"/>
      <c r="G20" s="92"/>
    </row>
    <row r="21" spans="2:7" ht="31.5">
      <c r="C21" s="81" t="s">
        <v>85</v>
      </c>
      <c r="E21" s="92"/>
      <c r="F21" s="92"/>
      <c r="G21" s="92"/>
    </row>
    <row r="22" spans="2:7">
      <c r="C22" s="53" t="s">
        <v>12</v>
      </c>
      <c r="D22" s="80">
        <v>14</v>
      </c>
      <c r="E22" s="92">
        <f>278.64+594040.41+5476.18-2562228.67</f>
        <v>-1962433.44</v>
      </c>
      <c r="F22" s="92"/>
      <c r="G22" s="92">
        <v>-361497</v>
      </c>
    </row>
    <row r="23" spans="2:7">
      <c r="E23" s="92"/>
      <c r="F23" s="92"/>
      <c r="G23" s="92"/>
    </row>
    <row r="24" spans="2:7" s="51" customFormat="1" ht="16.5" thickBot="1">
      <c r="C24" s="83" t="s">
        <v>13</v>
      </c>
      <c r="D24" s="84">
        <v>15</v>
      </c>
      <c r="E24" s="93">
        <f>SUM(E17:E23)</f>
        <v>2717489.9800000074</v>
      </c>
      <c r="F24" s="94"/>
      <c r="G24" s="93">
        <f>SUM(G17:G23)</f>
        <v>3332780</v>
      </c>
    </row>
    <row r="25" spans="2:7" s="51" customFormat="1" ht="16.5" thickTop="1">
      <c r="C25" s="82"/>
      <c r="D25" s="84"/>
      <c r="E25" s="94"/>
      <c r="F25" s="94"/>
      <c r="G25" s="94"/>
    </row>
    <row r="26" spans="2:7" s="51" customFormat="1">
      <c r="C26" s="82" t="s">
        <v>14</v>
      </c>
      <c r="D26" s="84">
        <v>15</v>
      </c>
      <c r="E26" s="94"/>
      <c r="F26" s="94"/>
      <c r="G26" s="94"/>
    </row>
    <row r="27" spans="2:7" s="51" customFormat="1">
      <c r="C27" s="82"/>
      <c r="D27" s="84"/>
      <c r="E27" s="94"/>
      <c r="F27" s="94"/>
      <c r="G27" s="94"/>
    </row>
    <row r="28" spans="2:7" s="51" customFormat="1" ht="16.5" thickBot="1">
      <c r="C28" s="83" t="s">
        <v>15</v>
      </c>
      <c r="D28" s="52">
        <v>15</v>
      </c>
      <c r="E28" s="93">
        <f>SUM(E24:E27)</f>
        <v>2717489.9800000074</v>
      </c>
      <c r="F28" s="94"/>
      <c r="G28" s="93">
        <f>SUM(G24:G27)</f>
        <v>3332780</v>
      </c>
    </row>
    <row r="29" spans="2:7" s="51" customFormat="1" ht="16.5" thickTop="1">
      <c r="D29" s="52"/>
      <c r="E29" s="94"/>
      <c r="F29" s="94"/>
      <c r="G29" s="94"/>
    </row>
    <row r="31" spans="2:7">
      <c r="C31" s="54" t="s">
        <v>111</v>
      </c>
      <c r="D31" s="54"/>
      <c r="E31" s="57"/>
      <c r="F31" s="23"/>
      <c r="G31" s="57"/>
    </row>
    <row r="32" spans="2:7">
      <c r="C32" s="7" t="s">
        <v>119</v>
      </c>
      <c r="D32" s="7"/>
      <c r="E32" s="56"/>
      <c r="F32" s="56"/>
      <c r="G32" s="56"/>
    </row>
  </sheetData>
  <phoneticPr fontId="3" type="noConversion"/>
  <pageMargins left="0.36" right="0.39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F50"/>
  <sheetViews>
    <sheetView topLeftCell="A28" workbookViewId="0">
      <selection activeCell="D50" sqref="D50"/>
    </sheetView>
  </sheetViews>
  <sheetFormatPr defaultRowHeight="15"/>
  <cols>
    <col min="1" max="1" width="5.85546875" style="28" customWidth="1"/>
    <col min="2" max="2" width="55.28515625" style="28" customWidth="1"/>
    <col min="3" max="3" width="5.28515625" style="28" customWidth="1"/>
    <col min="4" max="4" width="13.28515625" style="21" customWidth="1"/>
    <col min="5" max="5" width="3.7109375" style="21" customWidth="1"/>
    <col min="6" max="6" width="13.28515625" style="21" customWidth="1"/>
    <col min="7" max="16384" width="9.140625" style="28"/>
  </cols>
  <sheetData>
    <row r="1" spans="1:6">
      <c r="B1" s="30" t="s">
        <v>121</v>
      </c>
    </row>
    <row r="2" spans="1:6">
      <c r="B2" s="6" t="s">
        <v>117</v>
      </c>
    </row>
    <row r="3" spans="1:6">
      <c r="B3" s="6" t="s">
        <v>24</v>
      </c>
    </row>
    <row r="5" spans="1:6" s="32" customFormat="1">
      <c r="B5" s="31" t="s">
        <v>245</v>
      </c>
      <c r="D5" s="26"/>
      <c r="E5" s="26"/>
      <c r="F5" s="26"/>
    </row>
    <row r="6" spans="1:6" s="32" customFormat="1">
      <c r="B6" s="33" t="s">
        <v>98</v>
      </c>
      <c r="D6" s="26"/>
      <c r="E6" s="26"/>
      <c r="F6" s="26"/>
    </row>
    <row r="7" spans="1:6" s="32" customFormat="1">
      <c r="C7" s="34"/>
      <c r="D7" s="35"/>
      <c r="E7" s="26"/>
      <c r="F7" s="35"/>
    </row>
    <row r="8" spans="1:6" s="32" customFormat="1" ht="15.75" thickBot="1">
      <c r="B8" s="34"/>
      <c r="C8" s="34"/>
      <c r="D8" s="36" t="s">
        <v>244</v>
      </c>
      <c r="E8" s="26"/>
      <c r="F8" s="36" t="s">
        <v>234</v>
      </c>
    </row>
    <row r="9" spans="1:6" s="32" customFormat="1" ht="15.75" thickTop="1">
      <c r="A9" s="37" t="s">
        <v>113</v>
      </c>
      <c r="C9" s="34"/>
      <c r="D9" s="35"/>
      <c r="E9" s="26"/>
      <c r="F9" s="35"/>
    </row>
    <row r="10" spans="1:6" s="32" customFormat="1">
      <c r="B10" s="32" t="s">
        <v>25</v>
      </c>
      <c r="C10" s="34"/>
      <c r="D10" s="38">
        <f>+'ardh-shpenz'!E24</f>
        <v>2717489.9800000074</v>
      </c>
      <c r="E10" s="26"/>
      <c r="F10" s="38">
        <f>'ardh-shpenz'!G24</f>
        <v>3332780</v>
      </c>
    </row>
    <row r="11" spans="1:6" s="32" customFormat="1">
      <c r="B11" s="32" t="s">
        <v>26</v>
      </c>
      <c r="C11" s="34"/>
      <c r="D11" s="38"/>
      <c r="E11" s="26"/>
      <c r="F11" s="26"/>
    </row>
    <row r="12" spans="1:6" s="32" customFormat="1">
      <c r="B12" s="32" t="s">
        <v>27</v>
      </c>
      <c r="C12" s="34"/>
      <c r="D12" s="38">
        <f>-'ardh-shpenz'!E15</f>
        <v>0</v>
      </c>
      <c r="E12" s="26"/>
      <c r="F12" s="38"/>
    </row>
    <row r="13" spans="1:6" s="32" customFormat="1">
      <c r="B13" s="32" t="s">
        <v>28</v>
      </c>
      <c r="C13" s="34"/>
      <c r="D13" s="38">
        <f>+BK!E70-BK!G70</f>
        <v>0</v>
      </c>
      <c r="E13" s="26"/>
      <c r="F13" s="39"/>
    </row>
    <row r="14" spans="1:6" s="32" customFormat="1">
      <c r="B14" s="32" t="s">
        <v>29</v>
      </c>
      <c r="C14" s="34"/>
      <c r="D14" s="35"/>
      <c r="E14" s="26"/>
      <c r="F14" s="35"/>
    </row>
    <row r="15" spans="1:6" s="32" customFormat="1">
      <c r="B15" s="32" t="s">
        <v>30</v>
      </c>
      <c r="C15" s="34"/>
      <c r="D15" s="35"/>
      <c r="E15" s="26"/>
      <c r="F15" s="35"/>
    </row>
    <row r="16" spans="1:6" s="32" customFormat="1">
      <c r="B16" s="34"/>
      <c r="C16" s="34"/>
      <c r="D16" s="35"/>
      <c r="E16" s="26"/>
      <c r="F16" s="35"/>
    </row>
    <row r="17" spans="1:6" s="32" customFormat="1" ht="30">
      <c r="B17" s="40" t="s">
        <v>86</v>
      </c>
      <c r="D17" s="26">
        <f>+BK!G14-BK!E14+BK!G15-BK!E15+BK!G28-BK!E28</f>
        <v>-5330109.16</v>
      </c>
      <c r="E17" s="35"/>
      <c r="F17" s="26">
        <v>3574131</v>
      </c>
    </row>
    <row r="18" spans="1:6" s="32" customFormat="1">
      <c r="D18" s="35"/>
      <c r="E18" s="35"/>
      <c r="F18" s="35"/>
    </row>
    <row r="19" spans="1:6" s="32" customFormat="1">
      <c r="B19" s="32" t="s">
        <v>31</v>
      </c>
      <c r="D19" s="38">
        <f>+BK!G20-BK!E20-BK!E21+BK!G21-BK!E22+BK!G22-BK!E24+BK!G24-BK!E23+BK!G23</f>
        <v>-2342405.42</v>
      </c>
      <c r="E19" s="35"/>
      <c r="F19" s="39">
        <v>-1615044</v>
      </c>
    </row>
    <row r="20" spans="1:6" s="32" customFormat="1">
      <c r="B20" s="32" t="s">
        <v>32</v>
      </c>
      <c r="D20" s="26">
        <f>-BK!E16+BK!G16+BK!E62-BK!G62+BK!E64-BK!G64+BK!E66-BK!G66+BK!E67-BK!G67+BK!E65-BK!G65+BK!E68-BK!G68+BK!E69-BK!G69+'ardh-shpenz'!E26-'cash-flow'!D23+BK!E72-BK!G72</f>
        <v>4068095.6500000022</v>
      </c>
      <c r="E20" s="35"/>
      <c r="F20" s="39">
        <v>-6104392</v>
      </c>
    </row>
    <row r="21" spans="1:6" s="32" customFormat="1">
      <c r="B21" s="31" t="s">
        <v>33</v>
      </c>
      <c r="D21" s="41">
        <f>SUM(D10:D20)</f>
        <v>-886928.94999998994</v>
      </c>
      <c r="E21" s="38"/>
      <c r="F21" s="41">
        <v>-812526</v>
      </c>
    </row>
    <row r="22" spans="1:6" s="32" customFormat="1" ht="12.75" customHeight="1">
      <c r="B22" s="32" t="s">
        <v>16</v>
      </c>
      <c r="D22" s="35"/>
      <c r="E22" s="35"/>
      <c r="F22" s="35"/>
    </row>
    <row r="23" spans="1:6" s="32" customFormat="1" ht="12.75" customHeight="1">
      <c r="B23" s="32" t="s">
        <v>17</v>
      </c>
      <c r="D23" s="38"/>
      <c r="E23" s="35"/>
      <c r="F23" s="38"/>
    </row>
    <row r="24" spans="1:6" s="32" customFormat="1">
      <c r="D24" s="35"/>
      <c r="E24" s="35"/>
      <c r="F24" s="35"/>
    </row>
    <row r="25" spans="1:6" s="32" customFormat="1">
      <c r="A25" s="42" t="s">
        <v>115</v>
      </c>
      <c r="D25" s="43">
        <f>SUM(D21:D24)</f>
        <v>-886928.94999998994</v>
      </c>
      <c r="E25" s="35"/>
      <c r="F25" s="43">
        <v>-812526</v>
      </c>
    </row>
    <row r="26" spans="1:6" s="32" customFormat="1">
      <c r="A26" s="42"/>
      <c r="D26" s="26"/>
      <c r="E26" s="35"/>
      <c r="F26" s="26"/>
    </row>
    <row r="27" spans="1:6" s="32" customFormat="1">
      <c r="B27" s="32" t="s">
        <v>34</v>
      </c>
      <c r="D27" s="26"/>
      <c r="E27" s="35"/>
      <c r="F27" s="26"/>
    </row>
    <row r="28" spans="1:6" s="32" customFormat="1">
      <c r="B28" s="32" t="s">
        <v>35</v>
      </c>
      <c r="D28" s="38">
        <f>-BK!E35+BK!G35+'ardh-shpenz'!E15</f>
        <v>0.17000000178813934</v>
      </c>
      <c r="E28" s="35"/>
      <c r="F28" s="26"/>
    </row>
    <row r="29" spans="1:6" s="32" customFormat="1">
      <c r="B29" s="32" t="s">
        <v>109</v>
      </c>
      <c r="D29" s="38">
        <f>BK!G37-BK!E37</f>
        <v>0</v>
      </c>
      <c r="E29" s="35"/>
      <c r="F29" s="26"/>
    </row>
    <row r="30" spans="1:6" s="32" customFormat="1">
      <c r="B30" s="32" t="s">
        <v>36</v>
      </c>
      <c r="D30" s="35"/>
      <c r="E30" s="35"/>
      <c r="F30" s="35"/>
    </row>
    <row r="31" spans="1:6" s="32" customFormat="1" ht="12.75" customHeight="1">
      <c r="B31" s="32" t="s">
        <v>18</v>
      </c>
      <c r="D31" s="35"/>
      <c r="E31" s="35"/>
      <c r="F31" s="35"/>
    </row>
    <row r="32" spans="1:6" s="32" customFormat="1" ht="12.75" customHeight="1">
      <c r="B32" s="32" t="s">
        <v>19</v>
      </c>
      <c r="D32" s="35"/>
      <c r="E32" s="35"/>
      <c r="F32" s="35"/>
    </row>
    <row r="33" spans="2:6" s="32" customFormat="1">
      <c r="B33" s="34"/>
      <c r="C33" s="34"/>
      <c r="D33" s="35"/>
      <c r="E33" s="35"/>
      <c r="F33" s="35"/>
    </row>
    <row r="34" spans="2:6" s="32" customFormat="1">
      <c r="B34" s="44" t="s">
        <v>87</v>
      </c>
      <c r="D34" s="43">
        <f>SUM(D27:D32)</f>
        <v>0.17000000178813934</v>
      </c>
      <c r="E34" s="35"/>
      <c r="F34" s="43"/>
    </row>
    <row r="35" spans="2:6" s="32" customFormat="1">
      <c r="B35" s="34"/>
      <c r="C35" s="34"/>
      <c r="D35" s="35"/>
      <c r="E35" s="35"/>
      <c r="F35" s="35"/>
    </row>
    <row r="36" spans="2:6" s="32" customFormat="1">
      <c r="B36" s="32" t="s">
        <v>89</v>
      </c>
      <c r="D36" s="26"/>
      <c r="E36" s="35"/>
      <c r="F36" s="26"/>
    </row>
    <row r="37" spans="2:6" s="32" customFormat="1">
      <c r="B37" s="32" t="s">
        <v>20</v>
      </c>
      <c r="D37" s="26">
        <f>BK!E85-BK!G85</f>
        <v>0</v>
      </c>
      <c r="E37" s="35"/>
      <c r="F37" s="26"/>
    </row>
    <row r="38" spans="2:6" s="32" customFormat="1">
      <c r="B38" s="32" t="s">
        <v>37</v>
      </c>
      <c r="D38" s="38">
        <f>+BK!E82-BK!G82</f>
        <v>0</v>
      </c>
      <c r="E38" s="35"/>
      <c r="F38" s="38"/>
    </row>
    <row r="39" spans="2:6" s="32" customFormat="1">
      <c r="B39" s="32" t="s">
        <v>21</v>
      </c>
      <c r="D39" s="35"/>
      <c r="E39" s="35"/>
      <c r="F39" s="35"/>
    </row>
    <row r="40" spans="2:6" s="32" customFormat="1" ht="12.75" customHeight="1">
      <c r="B40" s="32" t="s">
        <v>38</v>
      </c>
      <c r="D40" s="38"/>
      <c r="E40" s="35"/>
      <c r="F40" s="35"/>
    </row>
    <row r="41" spans="2:6" s="32" customFormat="1">
      <c r="B41" s="34"/>
      <c r="C41" s="34"/>
      <c r="D41" s="35"/>
      <c r="E41" s="35"/>
      <c r="F41" s="35"/>
    </row>
    <row r="42" spans="2:6" s="32" customFormat="1">
      <c r="B42" s="44" t="s">
        <v>120</v>
      </c>
      <c r="D42" s="43">
        <f>SUM(D36:D41)</f>
        <v>0</v>
      </c>
      <c r="E42" s="35"/>
      <c r="F42" s="43"/>
    </row>
    <row r="43" spans="2:6" s="32" customFormat="1">
      <c r="B43" s="34"/>
      <c r="C43" s="34"/>
      <c r="D43" s="35"/>
      <c r="E43" s="35"/>
      <c r="F43" s="35"/>
    </row>
    <row r="44" spans="2:6" s="32" customFormat="1">
      <c r="B44" s="42" t="s">
        <v>22</v>
      </c>
      <c r="D44" s="45">
        <f>+D42+D25+D34</f>
        <v>-886928.77999998815</v>
      </c>
      <c r="E44" s="35"/>
      <c r="F44" s="45">
        <v>-812526</v>
      </c>
    </row>
    <row r="45" spans="2:6" s="32" customFormat="1">
      <c r="B45" s="42"/>
      <c r="D45" s="38"/>
      <c r="E45" s="35"/>
      <c r="F45" s="38"/>
    </row>
    <row r="46" spans="2:6" s="32" customFormat="1">
      <c r="B46" s="42" t="s">
        <v>88</v>
      </c>
      <c r="D46" s="45">
        <f>+F47</f>
        <v>2383029</v>
      </c>
      <c r="E46" s="35"/>
      <c r="F46" s="48">
        <v>3195555</v>
      </c>
    </row>
    <row r="47" spans="2:6" s="32" customFormat="1" ht="15.75" thickBot="1">
      <c r="B47" s="42" t="s">
        <v>23</v>
      </c>
      <c r="D47" s="49">
        <f>D44+D46</f>
        <v>1496100.2200000118</v>
      </c>
      <c r="E47" s="26"/>
      <c r="F47" s="27">
        <v>2383029</v>
      </c>
    </row>
    <row r="48" spans="2:6" s="32" customFormat="1" ht="15.75" thickTop="1">
      <c r="D48" s="26"/>
      <c r="E48" s="26"/>
      <c r="F48" s="26"/>
    </row>
    <row r="49" spans="2:6" s="32" customFormat="1">
      <c r="B49" s="37" t="s">
        <v>111</v>
      </c>
      <c r="C49" s="37"/>
      <c r="D49" s="46"/>
      <c r="E49" s="25"/>
      <c r="F49" s="47" t="s">
        <v>112</v>
      </c>
    </row>
    <row r="50" spans="2:6">
      <c r="B50" s="30" t="s">
        <v>119</v>
      </c>
      <c r="C50" s="30"/>
      <c r="D50" s="24"/>
      <c r="E50" s="24"/>
      <c r="F50" s="29"/>
    </row>
  </sheetData>
  <phoneticPr fontId="3" type="noConversion"/>
  <pageMargins left="0" right="0" top="0" bottom="0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4:I36"/>
  <sheetViews>
    <sheetView workbookViewId="0">
      <selection activeCell="L27" sqref="L27"/>
    </sheetView>
  </sheetViews>
  <sheetFormatPr defaultRowHeight="12.75"/>
  <cols>
    <col min="1" max="1" width="36.42578125" style="1" customWidth="1"/>
    <col min="2" max="2" width="13" style="9" customWidth="1"/>
    <col min="3" max="3" width="2.85546875" style="9" customWidth="1"/>
    <col min="4" max="4" width="12.42578125" style="9" customWidth="1"/>
    <col min="5" max="5" width="3.28515625" style="9" customWidth="1"/>
    <col min="6" max="6" width="15.5703125" style="9" customWidth="1"/>
    <col min="7" max="7" width="2.7109375" style="9" customWidth="1"/>
    <col min="8" max="8" width="15.42578125" style="9" customWidth="1"/>
    <col min="9" max="9" width="12" style="1" bestFit="1" customWidth="1"/>
    <col min="10" max="16384" width="9.140625" style="1"/>
  </cols>
  <sheetData>
    <row r="4" spans="1:8" ht="15.75">
      <c r="A4" s="7" t="s">
        <v>121</v>
      </c>
    </row>
    <row r="5" spans="1:8" ht="15.75">
      <c r="A5" s="7" t="s">
        <v>117</v>
      </c>
    </row>
    <row r="6" spans="1:8" ht="16.5">
      <c r="A6" s="5" t="s">
        <v>246</v>
      </c>
    </row>
    <row r="7" spans="1:8" ht="16.5">
      <c r="A7" s="5" t="s">
        <v>98</v>
      </c>
    </row>
    <row r="11" spans="1:8" s="2" customFormat="1" ht="38.25">
      <c r="B11" s="13" t="s">
        <v>94</v>
      </c>
      <c r="C11" s="13"/>
      <c r="D11" s="13" t="s">
        <v>95</v>
      </c>
      <c r="E11" s="13"/>
      <c r="F11" s="13" t="s">
        <v>96</v>
      </c>
      <c r="G11" s="13"/>
      <c r="H11" s="13" t="s">
        <v>2</v>
      </c>
    </row>
    <row r="12" spans="1:8" s="2" customFormat="1">
      <c r="A12" s="4"/>
      <c r="B12" s="12"/>
      <c r="C12" s="12"/>
      <c r="D12" s="50"/>
      <c r="E12" s="12"/>
      <c r="F12" s="88"/>
      <c r="G12" s="12"/>
      <c r="H12" s="12"/>
    </row>
    <row r="13" spans="1:8" s="2" customFormat="1">
      <c r="A13" s="3" t="s">
        <v>247</v>
      </c>
      <c r="B13" s="87">
        <v>100000</v>
      </c>
      <c r="C13" s="15"/>
      <c r="D13" s="14">
        <v>229396</v>
      </c>
      <c r="E13" s="15"/>
      <c r="F13" s="87">
        <v>-54800053</v>
      </c>
      <c r="G13" s="15"/>
      <c r="H13" s="87">
        <f>SUM(B13:F13)</f>
        <v>-54470657</v>
      </c>
    </row>
    <row r="14" spans="1:8" s="2" customFormat="1">
      <c r="A14" s="3"/>
      <c r="B14" s="86"/>
      <c r="C14" s="15"/>
      <c r="D14" s="15"/>
      <c r="E14" s="15"/>
      <c r="F14" s="86"/>
      <c r="G14" s="15"/>
      <c r="H14" s="86"/>
    </row>
    <row r="15" spans="1:8" s="2" customFormat="1">
      <c r="A15" s="4" t="s">
        <v>92</v>
      </c>
      <c r="B15" s="86"/>
      <c r="C15" s="16"/>
      <c r="D15" s="15"/>
      <c r="E15" s="16"/>
      <c r="F15" s="86">
        <v>3332779</v>
      </c>
      <c r="G15" s="15"/>
      <c r="H15" s="86">
        <v>3332779</v>
      </c>
    </row>
    <row r="16" spans="1:8" s="2" customFormat="1">
      <c r="A16" s="4" t="s">
        <v>38</v>
      </c>
      <c r="B16" s="86"/>
      <c r="C16" s="16"/>
      <c r="D16" s="15"/>
      <c r="E16" s="16"/>
      <c r="F16" s="86"/>
      <c r="G16" s="15"/>
      <c r="H16" s="15"/>
    </row>
    <row r="17" spans="1:9" s="2" customFormat="1">
      <c r="A17" s="4" t="s">
        <v>93</v>
      </c>
      <c r="B17" s="86"/>
      <c r="C17" s="16"/>
      <c r="D17" s="15"/>
      <c r="E17" s="15"/>
      <c r="F17" s="86"/>
      <c r="G17" s="15"/>
      <c r="H17" s="15"/>
    </row>
    <row r="18" spans="1:9" s="2" customFormat="1">
      <c r="A18" s="4"/>
      <c r="B18" s="86"/>
      <c r="C18" s="16"/>
      <c r="D18" s="15"/>
      <c r="E18" s="16"/>
      <c r="F18" s="86"/>
      <c r="G18" s="16"/>
      <c r="H18" s="15"/>
    </row>
    <row r="19" spans="1:9" s="2" customFormat="1" ht="11.25" customHeight="1">
      <c r="A19" s="4"/>
      <c r="B19" s="86"/>
      <c r="C19" s="16"/>
      <c r="D19" s="15"/>
      <c r="E19" s="16"/>
      <c r="F19" s="86"/>
      <c r="G19" s="16"/>
      <c r="H19" s="16"/>
    </row>
    <row r="20" spans="1:9" s="2" customFormat="1" ht="13.5" thickBot="1">
      <c r="A20" s="3" t="s">
        <v>248</v>
      </c>
      <c r="B20" s="89">
        <f>SUM(B13:B19)</f>
        <v>100000</v>
      </c>
      <c r="C20" s="15"/>
      <c r="D20" s="17">
        <f>SUM(D13:D19)</f>
        <v>229396</v>
      </c>
      <c r="E20" s="15"/>
      <c r="F20" s="89">
        <f>SUM(F13:F19)</f>
        <v>-51467274</v>
      </c>
      <c r="G20" s="15"/>
      <c r="H20" s="17">
        <f>SUM(H13:H19)</f>
        <v>-51137878</v>
      </c>
      <c r="I20" s="11"/>
    </row>
    <row r="21" spans="1:9" s="2" customFormat="1" ht="13.5" thickTop="1">
      <c r="A21" s="3"/>
      <c r="B21" s="86"/>
      <c r="C21" s="15"/>
      <c r="D21" s="15"/>
      <c r="E21" s="15"/>
      <c r="F21" s="86"/>
      <c r="G21" s="15"/>
      <c r="H21" s="15"/>
    </row>
    <row r="22" spans="1:9" s="2" customFormat="1">
      <c r="A22" s="4" t="s">
        <v>90</v>
      </c>
      <c r="B22" s="86"/>
      <c r="C22" s="15"/>
      <c r="D22" s="15"/>
      <c r="E22" s="15"/>
      <c r="F22" s="86"/>
      <c r="G22" s="15"/>
      <c r="H22" s="15"/>
    </row>
    <row r="23" spans="1:9" s="2" customFormat="1">
      <c r="A23" s="4" t="s">
        <v>91</v>
      </c>
      <c r="B23" s="90"/>
      <c r="C23" s="15"/>
      <c r="D23" s="15"/>
      <c r="E23" s="15"/>
      <c r="F23" s="86"/>
      <c r="G23" s="15"/>
      <c r="H23" s="86">
        <f>B23+D23+F23</f>
        <v>0</v>
      </c>
    </row>
    <row r="24" spans="1:9" s="2" customFormat="1">
      <c r="A24" s="4" t="s">
        <v>92</v>
      </c>
      <c r="B24" s="86"/>
      <c r="C24" s="10"/>
      <c r="D24" s="15"/>
      <c r="E24" s="10"/>
      <c r="F24" s="86">
        <f>BK!E91</f>
        <v>2717489.9800000074</v>
      </c>
      <c r="G24" s="15"/>
      <c r="H24" s="86">
        <f>SUM(B24:G24)</f>
        <v>2717489.9800000074</v>
      </c>
    </row>
    <row r="25" spans="1:9" s="2" customFormat="1">
      <c r="A25" s="4" t="s">
        <v>38</v>
      </c>
      <c r="B25" s="86"/>
      <c r="C25" s="16"/>
      <c r="D25" s="15"/>
      <c r="E25" s="16"/>
      <c r="F25" s="86"/>
      <c r="G25" s="15"/>
      <c r="H25" s="86">
        <f>SUM(B25:G25)</f>
        <v>0</v>
      </c>
    </row>
    <row r="26" spans="1:9" s="2" customFormat="1">
      <c r="A26" s="4" t="s">
        <v>116</v>
      </c>
      <c r="B26" s="90"/>
      <c r="C26" s="16"/>
      <c r="D26" s="15"/>
      <c r="E26" s="16"/>
      <c r="F26" s="86"/>
      <c r="G26" s="16"/>
      <c r="H26" s="86">
        <f>SUM(B26:G26)</f>
        <v>0</v>
      </c>
    </row>
    <row r="27" spans="1:9" s="2" customFormat="1">
      <c r="A27" s="4"/>
      <c r="B27" s="86"/>
      <c r="C27" s="15"/>
      <c r="D27" s="15"/>
      <c r="E27" s="16"/>
      <c r="F27" s="86"/>
      <c r="G27" s="16"/>
      <c r="H27" s="86">
        <f>SUM(B27:G27)</f>
        <v>0</v>
      </c>
    </row>
    <row r="28" spans="1:9" s="2" customFormat="1">
      <c r="A28" s="4"/>
      <c r="B28" s="86"/>
      <c r="C28" s="16"/>
      <c r="D28" s="15"/>
      <c r="E28" s="16"/>
      <c r="F28" s="86"/>
      <c r="G28" s="16"/>
      <c r="H28" s="86"/>
    </row>
    <row r="29" spans="1:9" s="2" customFormat="1" ht="13.5" thickBot="1">
      <c r="A29" s="3" t="s">
        <v>249</v>
      </c>
      <c r="B29" s="18">
        <f>SUM(B20:B28)</f>
        <v>100000</v>
      </c>
      <c r="C29" s="15"/>
      <c r="D29" s="17">
        <f>SUM(D20:D28)</f>
        <v>229396</v>
      </c>
      <c r="E29" s="15"/>
      <c r="F29" s="18">
        <f>SUM(F20:F28)</f>
        <v>-48749784.019999996</v>
      </c>
      <c r="G29" s="19"/>
      <c r="H29" s="18">
        <f>SUM(H20:H28)</f>
        <v>-48420388.019999996</v>
      </c>
      <c r="I29" s="8"/>
    </row>
    <row r="30" spans="1:9" s="2" customFormat="1" ht="13.5" thickTop="1">
      <c r="A30" s="4"/>
      <c r="B30" s="12"/>
      <c r="C30" s="12"/>
      <c r="D30" s="12"/>
      <c r="E30" s="12"/>
      <c r="F30" s="12"/>
      <c r="G30" s="12"/>
      <c r="H30" s="12"/>
    </row>
    <row r="31" spans="1:9" s="2" customFormat="1">
      <c r="A31" s="4"/>
      <c r="B31" s="12"/>
      <c r="C31" s="12"/>
      <c r="D31" s="12"/>
      <c r="E31" s="12"/>
      <c r="F31" s="12"/>
      <c r="G31" s="12"/>
      <c r="H31" s="12"/>
    </row>
    <row r="32" spans="1:9" s="2" customFormat="1">
      <c r="A32" s="4"/>
      <c r="B32" s="12"/>
      <c r="C32" s="12"/>
      <c r="D32" s="12"/>
      <c r="E32" s="12"/>
      <c r="F32" s="12"/>
      <c r="G32" s="12"/>
      <c r="H32" s="12"/>
    </row>
    <row r="34" spans="1:9" ht="16.5">
      <c r="B34" s="20"/>
    </row>
    <row r="35" spans="1:9" ht="14.25">
      <c r="A35" s="37" t="s">
        <v>111</v>
      </c>
      <c r="B35" s="37"/>
      <c r="C35" s="46"/>
      <c r="D35" s="25"/>
      <c r="E35" s="47"/>
      <c r="G35" s="25"/>
      <c r="H35" s="47"/>
      <c r="I35" s="47"/>
    </row>
    <row r="36" spans="1:9" ht="16.5">
      <c r="A36" s="30" t="s">
        <v>119</v>
      </c>
      <c r="B36" s="30"/>
      <c r="C36" s="24"/>
      <c r="D36" s="24"/>
      <c r="E36" s="29"/>
      <c r="F36" s="20"/>
      <c r="G36" s="24"/>
      <c r="H36" s="29"/>
      <c r="I36" s="29"/>
    </row>
  </sheetData>
  <phoneticPr fontId="3" type="noConversion"/>
  <pageMargins left="0.23" right="0.21" top="0.41" bottom="1" header="0.26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N47"/>
  <sheetViews>
    <sheetView workbookViewId="0">
      <selection activeCell="J22" sqref="J22"/>
    </sheetView>
  </sheetViews>
  <sheetFormatPr defaultRowHeight="12.75"/>
  <cols>
    <col min="1" max="1" width="5.140625" customWidth="1"/>
    <col min="2" max="2" width="21.140625" customWidth="1"/>
    <col min="3" max="3" width="9.42578125" customWidth="1"/>
    <col min="4" max="4" width="14.42578125" bestFit="1" customWidth="1"/>
    <col min="5" max="5" width="13.42578125" bestFit="1" customWidth="1"/>
    <col min="6" max="6" width="12" customWidth="1"/>
    <col min="7" max="7" width="14.42578125" bestFit="1" customWidth="1"/>
    <col min="9" max="9" width="13.42578125" bestFit="1" customWidth="1"/>
    <col min="10" max="10" width="10.140625" bestFit="1" customWidth="1"/>
    <col min="13" max="13" width="12.28515625" customWidth="1"/>
  </cols>
  <sheetData>
    <row r="1" spans="1:9" ht="15">
      <c r="B1" s="95" t="s">
        <v>122</v>
      </c>
    </row>
    <row r="2" spans="1:9">
      <c r="B2" s="96" t="s">
        <v>123</v>
      </c>
    </row>
    <row r="3" spans="1:9">
      <c r="B3" s="96"/>
    </row>
    <row r="4" spans="1:9" ht="15.75">
      <c r="B4" s="185" t="s">
        <v>250</v>
      </c>
      <c r="C4" s="185"/>
      <c r="D4" s="185"/>
      <c r="E4" s="185"/>
      <c r="F4" s="185"/>
      <c r="G4" s="185"/>
    </row>
    <row r="6" spans="1:9">
      <c r="A6" s="186" t="s">
        <v>124</v>
      </c>
      <c r="B6" s="188" t="s">
        <v>125</v>
      </c>
      <c r="C6" s="186" t="s">
        <v>126</v>
      </c>
      <c r="D6" s="167" t="s">
        <v>127</v>
      </c>
      <c r="E6" s="186" t="s">
        <v>128</v>
      </c>
      <c r="F6" s="186" t="s">
        <v>99</v>
      </c>
      <c r="G6" s="167" t="s">
        <v>127</v>
      </c>
    </row>
    <row r="7" spans="1:9">
      <c r="A7" s="187"/>
      <c r="B7" s="189"/>
      <c r="C7" s="187"/>
      <c r="D7" s="97">
        <v>41275</v>
      </c>
      <c r="E7" s="187"/>
      <c r="F7" s="187"/>
      <c r="G7" s="97">
        <v>41639</v>
      </c>
      <c r="H7" s="98"/>
      <c r="I7" s="98"/>
    </row>
    <row r="8" spans="1:9">
      <c r="A8" s="99">
        <v>1</v>
      </c>
      <c r="B8" s="100" t="s">
        <v>129</v>
      </c>
      <c r="C8" s="99"/>
      <c r="D8" s="101">
        <v>0</v>
      </c>
      <c r="E8" s="102">
        <v>0</v>
      </c>
      <c r="F8" s="102">
        <v>0</v>
      </c>
      <c r="G8" s="102">
        <f t="shared" ref="G8:G13" si="0">D8+E8-F8</f>
        <v>0</v>
      </c>
      <c r="H8" s="98"/>
      <c r="I8" s="98"/>
    </row>
    <row r="9" spans="1:9">
      <c r="A9" s="99">
        <v>2</v>
      </c>
      <c r="B9" s="100" t="s">
        <v>110</v>
      </c>
      <c r="C9" s="99"/>
      <c r="D9" s="102">
        <v>0</v>
      </c>
      <c r="E9" s="102">
        <v>0</v>
      </c>
      <c r="F9" s="102">
        <v>0</v>
      </c>
      <c r="G9" s="102">
        <f t="shared" si="0"/>
        <v>0</v>
      </c>
      <c r="H9" s="103"/>
      <c r="I9" s="104"/>
    </row>
    <row r="10" spans="1:9">
      <c r="A10" s="99">
        <v>3</v>
      </c>
      <c r="B10" s="100" t="s">
        <v>130</v>
      </c>
      <c r="C10" s="99"/>
      <c r="D10" s="102">
        <v>21373855</v>
      </c>
      <c r="E10" s="102">
        <v>0</v>
      </c>
      <c r="F10" s="102">
        <v>0</v>
      </c>
      <c r="G10" s="102">
        <f t="shared" si="0"/>
        <v>21373855</v>
      </c>
      <c r="H10" s="103"/>
      <c r="I10" s="104"/>
    </row>
    <row r="11" spans="1:9">
      <c r="A11" s="99">
        <v>4</v>
      </c>
      <c r="B11" s="100" t="s">
        <v>131</v>
      </c>
      <c r="C11" s="99"/>
      <c r="D11" s="102">
        <v>0</v>
      </c>
      <c r="E11" s="102">
        <v>0</v>
      </c>
      <c r="F11" s="102">
        <v>0</v>
      </c>
      <c r="G11" s="102">
        <f t="shared" si="0"/>
        <v>0</v>
      </c>
      <c r="H11" s="103"/>
      <c r="I11" s="104"/>
    </row>
    <row r="12" spans="1:9">
      <c r="A12" s="99">
        <v>5</v>
      </c>
      <c r="B12" s="100" t="s">
        <v>132</v>
      </c>
      <c r="C12" s="99"/>
      <c r="D12" s="102">
        <v>1459034</v>
      </c>
      <c r="E12" s="105">
        <v>0</v>
      </c>
      <c r="F12" s="102">
        <v>0</v>
      </c>
      <c r="G12" s="102">
        <f t="shared" si="0"/>
        <v>1459034</v>
      </c>
      <c r="H12" s="103"/>
      <c r="I12" s="104"/>
    </row>
    <row r="13" spans="1:9" ht="13.5" thickBot="1">
      <c r="A13" s="99">
        <v>6</v>
      </c>
      <c r="B13" s="100" t="s">
        <v>133</v>
      </c>
      <c r="C13" s="99"/>
      <c r="D13" s="102">
        <v>2892855</v>
      </c>
      <c r="E13" s="102">
        <v>0</v>
      </c>
      <c r="F13" s="102">
        <v>0</v>
      </c>
      <c r="G13" s="102">
        <f t="shared" si="0"/>
        <v>2892855</v>
      </c>
      <c r="H13" s="103"/>
      <c r="I13" s="104"/>
    </row>
    <row r="14" spans="1:9" ht="13.5" thickBot="1">
      <c r="A14" s="106"/>
      <c r="B14" s="107" t="s">
        <v>134</v>
      </c>
      <c r="C14" s="108"/>
      <c r="D14" s="109">
        <f>SUM(D9:D13)</f>
        <v>25725744</v>
      </c>
      <c r="E14" s="109">
        <f>SUM(E8:E13)</f>
        <v>0</v>
      </c>
      <c r="F14" s="109">
        <f>SUM(F8:F13)</f>
        <v>0</v>
      </c>
      <c r="G14" s="110">
        <f>SUM(G8:G13)</f>
        <v>25725744</v>
      </c>
      <c r="I14" s="111"/>
    </row>
    <row r="17" spans="1:10" ht="15.75">
      <c r="B17" s="185" t="s">
        <v>251</v>
      </c>
      <c r="C17" s="185"/>
      <c r="D17" s="185"/>
      <c r="E17" s="185"/>
      <c r="F17" s="185"/>
      <c r="G17" s="185"/>
      <c r="I17" s="111"/>
    </row>
    <row r="19" spans="1:10">
      <c r="A19" s="186" t="s">
        <v>124</v>
      </c>
      <c r="B19" s="188" t="s">
        <v>125</v>
      </c>
      <c r="C19" s="186" t="s">
        <v>126</v>
      </c>
      <c r="D19" s="167" t="s">
        <v>127</v>
      </c>
      <c r="E19" s="186" t="s">
        <v>128</v>
      </c>
      <c r="F19" s="186" t="s">
        <v>99</v>
      </c>
      <c r="G19" s="167" t="s">
        <v>127</v>
      </c>
    </row>
    <row r="20" spans="1:10">
      <c r="A20" s="187"/>
      <c r="B20" s="189"/>
      <c r="C20" s="187"/>
      <c r="D20" s="97">
        <v>41275</v>
      </c>
      <c r="E20" s="187"/>
      <c r="F20" s="187"/>
      <c r="G20" s="97">
        <v>41639</v>
      </c>
    </row>
    <row r="21" spans="1:10">
      <c r="A21" s="99">
        <v>1</v>
      </c>
      <c r="B21" s="100" t="s">
        <v>129</v>
      </c>
      <c r="C21" s="99"/>
      <c r="D21" s="102">
        <v>0</v>
      </c>
      <c r="E21" s="102">
        <v>0</v>
      </c>
      <c r="F21" s="102">
        <v>0</v>
      </c>
      <c r="G21" s="102">
        <f>D21+E21</f>
        <v>0</v>
      </c>
    </row>
    <row r="22" spans="1:10">
      <c r="A22" s="99">
        <v>2</v>
      </c>
      <c r="B22" s="100" t="s">
        <v>110</v>
      </c>
      <c r="C22" s="99"/>
      <c r="D22" s="102">
        <v>0</v>
      </c>
      <c r="E22" s="102">
        <v>0</v>
      </c>
      <c r="F22" s="102">
        <v>0</v>
      </c>
      <c r="G22" s="102">
        <f>D22+E22</f>
        <v>0</v>
      </c>
    </row>
    <row r="23" spans="1:10">
      <c r="A23" s="99">
        <v>3</v>
      </c>
      <c r="B23" s="100" t="s">
        <v>135</v>
      </c>
      <c r="C23" s="99"/>
      <c r="D23" s="102">
        <v>1626211</v>
      </c>
      <c r="E23" s="112">
        <v>0</v>
      </c>
      <c r="F23" s="102">
        <v>0</v>
      </c>
      <c r="G23" s="102">
        <f>D23+E23</f>
        <v>1626211</v>
      </c>
      <c r="I23" s="117"/>
    </row>
    <row r="24" spans="1:10">
      <c r="A24" s="99">
        <v>4</v>
      </c>
      <c r="B24" s="100" t="s">
        <v>131</v>
      </c>
      <c r="C24" s="99"/>
      <c r="D24" s="102">
        <v>0</v>
      </c>
      <c r="E24" s="102">
        <v>0</v>
      </c>
      <c r="F24" s="102">
        <v>0</v>
      </c>
      <c r="G24" s="102">
        <f t="shared" ref="G24:G26" si="1">D24+E24</f>
        <v>0</v>
      </c>
    </row>
    <row r="25" spans="1:10">
      <c r="A25" s="99">
        <v>5</v>
      </c>
      <c r="B25" s="100" t="s">
        <v>132</v>
      </c>
      <c r="C25" s="99"/>
      <c r="D25" s="102">
        <v>91226</v>
      </c>
      <c r="E25" s="112">
        <v>0</v>
      </c>
      <c r="F25" s="102">
        <v>0</v>
      </c>
      <c r="G25" s="102">
        <f t="shared" si="1"/>
        <v>91226</v>
      </c>
    </row>
    <row r="26" spans="1:10" ht="13.5" thickBot="1">
      <c r="A26" s="99">
        <v>6</v>
      </c>
      <c r="B26" s="100" t="s">
        <v>133</v>
      </c>
      <c r="C26" s="99"/>
      <c r="D26" s="102">
        <v>182074</v>
      </c>
      <c r="E26" s="102">
        <v>0</v>
      </c>
      <c r="F26" s="102">
        <v>0</v>
      </c>
      <c r="G26" s="102">
        <f t="shared" si="1"/>
        <v>182074</v>
      </c>
    </row>
    <row r="27" spans="1:10" ht="13.5" thickBot="1">
      <c r="A27" s="106"/>
      <c r="B27" s="107" t="s">
        <v>134</v>
      </c>
      <c r="C27" s="108"/>
      <c r="D27" s="109">
        <f>SUM(D21:D26)</f>
        <v>1899511</v>
      </c>
      <c r="E27" s="109">
        <f>SUM(E21:E26)</f>
        <v>0</v>
      </c>
      <c r="F27" s="109">
        <f>SUM(F21:F26)</f>
        <v>0</v>
      </c>
      <c r="G27" s="110">
        <f>SUM(G21:G26)</f>
        <v>1899511</v>
      </c>
      <c r="H27" s="113"/>
      <c r="I27" s="111"/>
      <c r="J27" s="111"/>
    </row>
    <row r="28" spans="1:10">
      <c r="G28" s="113"/>
    </row>
    <row r="30" spans="1:10" ht="15.75">
      <c r="B30" s="185" t="s">
        <v>252</v>
      </c>
      <c r="C30" s="185"/>
      <c r="D30" s="185"/>
      <c r="E30" s="185"/>
      <c r="F30" s="185"/>
      <c r="G30" s="185"/>
    </row>
    <row r="32" spans="1:10">
      <c r="A32" s="186" t="s">
        <v>124</v>
      </c>
      <c r="B32" s="188" t="s">
        <v>125</v>
      </c>
      <c r="C32" s="186" t="s">
        <v>126</v>
      </c>
      <c r="D32" s="167" t="s">
        <v>127</v>
      </c>
      <c r="E32" s="186" t="s">
        <v>128</v>
      </c>
      <c r="F32" s="186" t="s">
        <v>99</v>
      </c>
      <c r="G32" s="167" t="s">
        <v>127</v>
      </c>
    </row>
    <row r="33" spans="1:14">
      <c r="A33" s="187"/>
      <c r="B33" s="189"/>
      <c r="C33" s="187"/>
      <c r="D33" s="97">
        <v>41275</v>
      </c>
      <c r="E33" s="187"/>
      <c r="F33" s="187"/>
      <c r="G33" s="97">
        <v>41639</v>
      </c>
    </row>
    <row r="34" spans="1:14">
      <c r="A34" s="99">
        <v>1</v>
      </c>
      <c r="B34" s="114" t="s">
        <v>129</v>
      </c>
      <c r="C34" s="99"/>
      <c r="D34" s="102">
        <v>0</v>
      </c>
      <c r="E34" s="102">
        <v>0</v>
      </c>
      <c r="F34" s="102">
        <v>0</v>
      </c>
      <c r="G34" s="102">
        <v>0</v>
      </c>
    </row>
    <row r="35" spans="1:14">
      <c r="A35" s="99">
        <v>2</v>
      </c>
      <c r="B35" s="100" t="s">
        <v>110</v>
      </c>
      <c r="C35" s="99"/>
      <c r="D35" s="102">
        <v>0</v>
      </c>
      <c r="E35" s="102">
        <v>0</v>
      </c>
      <c r="F35" s="102">
        <v>0</v>
      </c>
      <c r="G35" s="102">
        <f t="shared" ref="G35:G39" si="2">D35+E35-F35</f>
        <v>0</v>
      </c>
      <c r="M35" s="98"/>
      <c r="N35" s="98"/>
    </row>
    <row r="36" spans="1:14">
      <c r="A36" s="99">
        <v>3</v>
      </c>
      <c r="B36" s="100" t="s">
        <v>135</v>
      </c>
      <c r="C36" s="99"/>
      <c r="D36" s="102">
        <v>19747644</v>
      </c>
      <c r="E36" s="101">
        <v>0</v>
      </c>
      <c r="F36" s="102">
        <f>E23</f>
        <v>0</v>
      </c>
      <c r="G36" s="102">
        <f t="shared" si="2"/>
        <v>19747644</v>
      </c>
      <c r="M36" s="98"/>
      <c r="N36" s="98"/>
    </row>
    <row r="37" spans="1:14">
      <c r="A37" s="99">
        <v>4</v>
      </c>
      <c r="B37" s="100" t="s">
        <v>131</v>
      </c>
      <c r="C37" s="99"/>
      <c r="D37" s="102">
        <v>0</v>
      </c>
      <c r="E37" s="102">
        <v>0</v>
      </c>
      <c r="F37" s="102">
        <v>0</v>
      </c>
      <c r="G37" s="102">
        <f t="shared" si="2"/>
        <v>0</v>
      </c>
      <c r="M37" s="98"/>
      <c r="N37" s="98"/>
    </row>
    <row r="38" spans="1:14">
      <c r="A38" s="99">
        <v>5</v>
      </c>
      <c r="B38" s="100" t="s">
        <v>132</v>
      </c>
      <c r="C38" s="99"/>
      <c r="D38" s="102">
        <v>1367808</v>
      </c>
      <c r="E38" s="102">
        <v>0</v>
      </c>
      <c r="F38" s="102">
        <f>E25</f>
        <v>0</v>
      </c>
      <c r="G38" s="102">
        <f t="shared" si="2"/>
        <v>1367808</v>
      </c>
      <c r="M38" s="98"/>
      <c r="N38" s="98"/>
    </row>
    <row r="39" spans="1:14" ht="13.5" thickBot="1">
      <c r="A39" s="99">
        <v>6</v>
      </c>
      <c r="B39" s="100" t="s">
        <v>133</v>
      </c>
      <c r="C39" s="99"/>
      <c r="D39" s="102">
        <v>2710781</v>
      </c>
      <c r="E39" s="102">
        <v>0</v>
      </c>
      <c r="F39" s="102">
        <f>E26</f>
        <v>0</v>
      </c>
      <c r="G39" s="102">
        <f t="shared" si="2"/>
        <v>2710781</v>
      </c>
      <c r="M39" s="98"/>
      <c r="N39" s="98"/>
    </row>
    <row r="40" spans="1:14" ht="13.5" thickBot="1">
      <c r="A40" s="106"/>
      <c r="B40" s="107" t="s">
        <v>134</v>
      </c>
      <c r="C40" s="108"/>
      <c r="D40" s="109">
        <f>SUM(D34:D39)</f>
        <v>23826233</v>
      </c>
      <c r="E40" s="109">
        <f>SUM(E34:E39)</f>
        <v>0</v>
      </c>
      <c r="F40" s="109">
        <f>SUM(F34:F39)</f>
        <v>0</v>
      </c>
      <c r="G40" s="110">
        <f>SUM(G34:G39)</f>
        <v>23826233</v>
      </c>
      <c r="I40" s="113"/>
      <c r="J40" s="111"/>
      <c r="M40" s="115"/>
      <c r="N40" s="98"/>
    </row>
    <row r="41" spans="1:14" s="98" customFormat="1">
      <c r="F41" s="104"/>
      <c r="G41" s="116"/>
      <c r="J41" s="104"/>
    </row>
    <row r="42" spans="1:14" s="98" customFormat="1">
      <c r="F42" s="104"/>
      <c r="G42" s="116"/>
      <c r="J42" s="104"/>
    </row>
    <row r="43" spans="1:14" s="98" customFormat="1">
      <c r="F43" s="104"/>
      <c r="G43" s="116"/>
      <c r="J43" s="104"/>
    </row>
    <row r="44" spans="1:14" s="98" customFormat="1">
      <c r="F44" s="104"/>
      <c r="G44" s="116"/>
      <c r="J44" s="104"/>
    </row>
    <row r="45" spans="1:14">
      <c r="D45" s="111"/>
      <c r="G45" s="111"/>
      <c r="I45" s="113"/>
      <c r="M45" s="98"/>
      <c r="N45" s="98"/>
    </row>
    <row r="46" spans="1:14" ht="15.75">
      <c r="E46" s="183" t="s">
        <v>111</v>
      </c>
      <c r="F46" s="183"/>
      <c r="G46" s="183"/>
      <c r="M46" s="98"/>
      <c r="N46" s="98"/>
    </row>
    <row r="47" spans="1:14">
      <c r="E47" s="184" t="s">
        <v>119</v>
      </c>
      <c r="F47" s="184"/>
      <c r="G47" s="184"/>
    </row>
  </sheetData>
  <mergeCells count="20">
    <mergeCell ref="B4:G4"/>
    <mergeCell ref="A6:A7"/>
    <mergeCell ref="B6:B7"/>
    <mergeCell ref="C6:C7"/>
    <mergeCell ref="E6:E7"/>
    <mergeCell ref="F6:F7"/>
    <mergeCell ref="B17:G17"/>
    <mergeCell ref="A19:A20"/>
    <mergeCell ref="B19:B20"/>
    <mergeCell ref="C19:C20"/>
    <mergeCell ref="E19:E20"/>
    <mergeCell ref="F19:F20"/>
    <mergeCell ref="E46:G46"/>
    <mergeCell ref="E47:G47"/>
    <mergeCell ref="B30:G30"/>
    <mergeCell ref="A32:A33"/>
    <mergeCell ref="B32:B33"/>
    <mergeCell ref="C32:C33"/>
    <mergeCell ref="E32:E33"/>
    <mergeCell ref="F32:F33"/>
  </mergeCells>
  <phoneticPr fontId="3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O63"/>
  <sheetViews>
    <sheetView topLeftCell="H34" workbookViewId="0">
      <selection activeCell="M59" sqref="M59"/>
    </sheetView>
  </sheetViews>
  <sheetFormatPr defaultRowHeight="12.7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3.7109375" customWidth="1"/>
    <col min="9" max="9" width="10.85546875" customWidth="1"/>
    <col min="10" max="10" width="33.85546875" customWidth="1"/>
    <col min="11" max="11" width="23.85546875" customWidth="1"/>
    <col min="257" max="263" width="0" hidden="1" customWidth="1"/>
    <col min="264" max="264" width="3.7109375" customWidth="1"/>
    <col min="265" max="265" width="10.85546875" customWidth="1"/>
    <col min="266" max="266" width="33.85546875" customWidth="1"/>
    <col min="267" max="267" width="23.85546875" customWidth="1"/>
    <col min="513" max="519" width="0" hidden="1" customWidth="1"/>
    <col min="520" max="520" width="3.7109375" customWidth="1"/>
    <col min="521" max="521" width="10.85546875" customWidth="1"/>
    <col min="522" max="522" width="33.85546875" customWidth="1"/>
    <col min="523" max="523" width="23.85546875" customWidth="1"/>
    <col min="769" max="775" width="0" hidden="1" customWidth="1"/>
    <col min="776" max="776" width="3.7109375" customWidth="1"/>
    <col min="777" max="777" width="10.85546875" customWidth="1"/>
    <col min="778" max="778" width="33.85546875" customWidth="1"/>
    <col min="779" max="779" width="23.85546875" customWidth="1"/>
    <col min="1025" max="1031" width="0" hidden="1" customWidth="1"/>
    <col min="1032" max="1032" width="3.7109375" customWidth="1"/>
    <col min="1033" max="1033" width="10.85546875" customWidth="1"/>
    <col min="1034" max="1034" width="33.85546875" customWidth="1"/>
    <col min="1035" max="1035" width="23.85546875" customWidth="1"/>
    <col min="1281" max="1287" width="0" hidden="1" customWidth="1"/>
    <col min="1288" max="1288" width="3.7109375" customWidth="1"/>
    <col min="1289" max="1289" width="10.85546875" customWidth="1"/>
    <col min="1290" max="1290" width="33.85546875" customWidth="1"/>
    <col min="1291" max="1291" width="23.85546875" customWidth="1"/>
    <col min="1537" max="1543" width="0" hidden="1" customWidth="1"/>
    <col min="1544" max="1544" width="3.7109375" customWidth="1"/>
    <col min="1545" max="1545" width="10.85546875" customWidth="1"/>
    <col min="1546" max="1546" width="33.85546875" customWidth="1"/>
    <col min="1547" max="1547" width="23.85546875" customWidth="1"/>
    <col min="1793" max="1799" width="0" hidden="1" customWidth="1"/>
    <col min="1800" max="1800" width="3.7109375" customWidth="1"/>
    <col min="1801" max="1801" width="10.85546875" customWidth="1"/>
    <col min="1802" max="1802" width="33.85546875" customWidth="1"/>
    <col min="1803" max="1803" width="23.85546875" customWidth="1"/>
    <col min="2049" max="2055" width="0" hidden="1" customWidth="1"/>
    <col min="2056" max="2056" width="3.7109375" customWidth="1"/>
    <col min="2057" max="2057" width="10.85546875" customWidth="1"/>
    <col min="2058" max="2058" width="33.85546875" customWidth="1"/>
    <col min="2059" max="2059" width="23.85546875" customWidth="1"/>
    <col min="2305" max="2311" width="0" hidden="1" customWidth="1"/>
    <col min="2312" max="2312" width="3.7109375" customWidth="1"/>
    <col min="2313" max="2313" width="10.85546875" customWidth="1"/>
    <col min="2314" max="2314" width="33.85546875" customWidth="1"/>
    <col min="2315" max="2315" width="23.85546875" customWidth="1"/>
    <col min="2561" max="2567" width="0" hidden="1" customWidth="1"/>
    <col min="2568" max="2568" width="3.7109375" customWidth="1"/>
    <col min="2569" max="2569" width="10.85546875" customWidth="1"/>
    <col min="2570" max="2570" width="33.85546875" customWidth="1"/>
    <col min="2571" max="2571" width="23.85546875" customWidth="1"/>
    <col min="2817" max="2823" width="0" hidden="1" customWidth="1"/>
    <col min="2824" max="2824" width="3.7109375" customWidth="1"/>
    <col min="2825" max="2825" width="10.85546875" customWidth="1"/>
    <col min="2826" max="2826" width="33.85546875" customWidth="1"/>
    <col min="2827" max="2827" width="23.85546875" customWidth="1"/>
    <col min="3073" max="3079" width="0" hidden="1" customWidth="1"/>
    <col min="3080" max="3080" width="3.7109375" customWidth="1"/>
    <col min="3081" max="3081" width="10.85546875" customWidth="1"/>
    <col min="3082" max="3082" width="33.85546875" customWidth="1"/>
    <col min="3083" max="3083" width="23.85546875" customWidth="1"/>
    <col min="3329" max="3335" width="0" hidden="1" customWidth="1"/>
    <col min="3336" max="3336" width="3.7109375" customWidth="1"/>
    <col min="3337" max="3337" width="10.85546875" customWidth="1"/>
    <col min="3338" max="3338" width="33.85546875" customWidth="1"/>
    <col min="3339" max="3339" width="23.85546875" customWidth="1"/>
    <col min="3585" max="3591" width="0" hidden="1" customWidth="1"/>
    <col min="3592" max="3592" width="3.7109375" customWidth="1"/>
    <col min="3593" max="3593" width="10.85546875" customWidth="1"/>
    <col min="3594" max="3594" width="33.85546875" customWidth="1"/>
    <col min="3595" max="3595" width="23.85546875" customWidth="1"/>
    <col min="3841" max="3847" width="0" hidden="1" customWidth="1"/>
    <col min="3848" max="3848" width="3.7109375" customWidth="1"/>
    <col min="3849" max="3849" width="10.85546875" customWidth="1"/>
    <col min="3850" max="3850" width="33.85546875" customWidth="1"/>
    <col min="3851" max="3851" width="23.85546875" customWidth="1"/>
    <col min="4097" max="4103" width="0" hidden="1" customWidth="1"/>
    <col min="4104" max="4104" width="3.7109375" customWidth="1"/>
    <col min="4105" max="4105" width="10.85546875" customWidth="1"/>
    <col min="4106" max="4106" width="33.85546875" customWidth="1"/>
    <col min="4107" max="4107" width="23.85546875" customWidth="1"/>
    <col min="4353" max="4359" width="0" hidden="1" customWidth="1"/>
    <col min="4360" max="4360" width="3.7109375" customWidth="1"/>
    <col min="4361" max="4361" width="10.85546875" customWidth="1"/>
    <col min="4362" max="4362" width="33.85546875" customWidth="1"/>
    <col min="4363" max="4363" width="23.85546875" customWidth="1"/>
    <col min="4609" max="4615" width="0" hidden="1" customWidth="1"/>
    <col min="4616" max="4616" width="3.7109375" customWidth="1"/>
    <col min="4617" max="4617" width="10.85546875" customWidth="1"/>
    <col min="4618" max="4618" width="33.85546875" customWidth="1"/>
    <col min="4619" max="4619" width="23.85546875" customWidth="1"/>
    <col min="4865" max="4871" width="0" hidden="1" customWidth="1"/>
    <col min="4872" max="4872" width="3.7109375" customWidth="1"/>
    <col min="4873" max="4873" width="10.85546875" customWidth="1"/>
    <col min="4874" max="4874" width="33.85546875" customWidth="1"/>
    <col min="4875" max="4875" width="23.85546875" customWidth="1"/>
    <col min="5121" max="5127" width="0" hidden="1" customWidth="1"/>
    <col min="5128" max="5128" width="3.7109375" customWidth="1"/>
    <col min="5129" max="5129" width="10.85546875" customWidth="1"/>
    <col min="5130" max="5130" width="33.85546875" customWidth="1"/>
    <col min="5131" max="5131" width="23.85546875" customWidth="1"/>
    <col min="5377" max="5383" width="0" hidden="1" customWidth="1"/>
    <col min="5384" max="5384" width="3.7109375" customWidth="1"/>
    <col min="5385" max="5385" width="10.85546875" customWidth="1"/>
    <col min="5386" max="5386" width="33.85546875" customWidth="1"/>
    <col min="5387" max="5387" width="23.85546875" customWidth="1"/>
    <col min="5633" max="5639" width="0" hidden="1" customWidth="1"/>
    <col min="5640" max="5640" width="3.7109375" customWidth="1"/>
    <col min="5641" max="5641" width="10.85546875" customWidth="1"/>
    <col min="5642" max="5642" width="33.85546875" customWidth="1"/>
    <col min="5643" max="5643" width="23.85546875" customWidth="1"/>
    <col min="5889" max="5895" width="0" hidden="1" customWidth="1"/>
    <col min="5896" max="5896" width="3.7109375" customWidth="1"/>
    <col min="5897" max="5897" width="10.85546875" customWidth="1"/>
    <col min="5898" max="5898" width="33.85546875" customWidth="1"/>
    <col min="5899" max="5899" width="23.85546875" customWidth="1"/>
    <col min="6145" max="6151" width="0" hidden="1" customWidth="1"/>
    <col min="6152" max="6152" width="3.7109375" customWidth="1"/>
    <col min="6153" max="6153" width="10.85546875" customWidth="1"/>
    <col min="6154" max="6154" width="33.85546875" customWidth="1"/>
    <col min="6155" max="6155" width="23.85546875" customWidth="1"/>
    <col min="6401" max="6407" width="0" hidden="1" customWidth="1"/>
    <col min="6408" max="6408" width="3.7109375" customWidth="1"/>
    <col min="6409" max="6409" width="10.85546875" customWidth="1"/>
    <col min="6410" max="6410" width="33.85546875" customWidth="1"/>
    <col min="6411" max="6411" width="23.85546875" customWidth="1"/>
    <col min="6657" max="6663" width="0" hidden="1" customWidth="1"/>
    <col min="6664" max="6664" width="3.7109375" customWidth="1"/>
    <col min="6665" max="6665" width="10.85546875" customWidth="1"/>
    <col min="6666" max="6666" width="33.85546875" customWidth="1"/>
    <col min="6667" max="6667" width="23.85546875" customWidth="1"/>
    <col min="6913" max="6919" width="0" hidden="1" customWidth="1"/>
    <col min="6920" max="6920" width="3.7109375" customWidth="1"/>
    <col min="6921" max="6921" width="10.85546875" customWidth="1"/>
    <col min="6922" max="6922" width="33.85546875" customWidth="1"/>
    <col min="6923" max="6923" width="23.85546875" customWidth="1"/>
    <col min="7169" max="7175" width="0" hidden="1" customWidth="1"/>
    <col min="7176" max="7176" width="3.7109375" customWidth="1"/>
    <col min="7177" max="7177" width="10.85546875" customWidth="1"/>
    <col min="7178" max="7178" width="33.85546875" customWidth="1"/>
    <col min="7179" max="7179" width="23.85546875" customWidth="1"/>
    <col min="7425" max="7431" width="0" hidden="1" customWidth="1"/>
    <col min="7432" max="7432" width="3.7109375" customWidth="1"/>
    <col min="7433" max="7433" width="10.85546875" customWidth="1"/>
    <col min="7434" max="7434" width="33.85546875" customWidth="1"/>
    <col min="7435" max="7435" width="23.85546875" customWidth="1"/>
    <col min="7681" max="7687" width="0" hidden="1" customWidth="1"/>
    <col min="7688" max="7688" width="3.7109375" customWidth="1"/>
    <col min="7689" max="7689" width="10.85546875" customWidth="1"/>
    <col min="7690" max="7690" width="33.85546875" customWidth="1"/>
    <col min="7691" max="7691" width="23.85546875" customWidth="1"/>
    <col min="7937" max="7943" width="0" hidden="1" customWidth="1"/>
    <col min="7944" max="7944" width="3.7109375" customWidth="1"/>
    <col min="7945" max="7945" width="10.85546875" customWidth="1"/>
    <col min="7946" max="7946" width="33.85546875" customWidth="1"/>
    <col min="7947" max="7947" width="23.85546875" customWidth="1"/>
    <col min="8193" max="8199" width="0" hidden="1" customWidth="1"/>
    <col min="8200" max="8200" width="3.7109375" customWidth="1"/>
    <col min="8201" max="8201" width="10.85546875" customWidth="1"/>
    <col min="8202" max="8202" width="33.85546875" customWidth="1"/>
    <col min="8203" max="8203" width="23.85546875" customWidth="1"/>
    <col min="8449" max="8455" width="0" hidden="1" customWidth="1"/>
    <col min="8456" max="8456" width="3.7109375" customWidth="1"/>
    <col min="8457" max="8457" width="10.85546875" customWidth="1"/>
    <col min="8458" max="8458" width="33.85546875" customWidth="1"/>
    <col min="8459" max="8459" width="23.85546875" customWidth="1"/>
    <col min="8705" max="8711" width="0" hidden="1" customWidth="1"/>
    <col min="8712" max="8712" width="3.7109375" customWidth="1"/>
    <col min="8713" max="8713" width="10.85546875" customWidth="1"/>
    <col min="8714" max="8714" width="33.85546875" customWidth="1"/>
    <col min="8715" max="8715" width="23.85546875" customWidth="1"/>
    <col min="8961" max="8967" width="0" hidden="1" customWidth="1"/>
    <col min="8968" max="8968" width="3.7109375" customWidth="1"/>
    <col min="8969" max="8969" width="10.85546875" customWidth="1"/>
    <col min="8970" max="8970" width="33.85546875" customWidth="1"/>
    <col min="8971" max="8971" width="23.85546875" customWidth="1"/>
    <col min="9217" max="9223" width="0" hidden="1" customWidth="1"/>
    <col min="9224" max="9224" width="3.7109375" customWidth="1"/>
    <col min="9225" max="9225" width="10.85546875" customWidth="1"/>
    <col min="9226" max="9226" width="33.85546875" customWidth="1"/>
    <col min="9227" max="9227" width="23.85546875" customWidth="1"/>
    <col min="9473" max="9479" width="0" hidden="1" customWidth="1"/>
    <col min="9480" max="9480" width="3.7109375" customWidth="1"/>
    <col min="9481" max="9481" width="10.85546875" customWidth="1"/>
    <col min="9482" max="9482" width="33.85546875" customWidth="1"/>
    <col min="9483" max="9483" width="23.85546875" customWidth="1"/>
    <col min="9729" max="9735" width="0" hidden="1" customWidth="1"/>
    <col min="9736" max="9736" width="3.7109375" customWidth="1"/>
    <col min="9737" max="9737" width="10.85546875" customWidth="1"/>
    <col min="9738" max="9738" width="33.85546875" customWidth="1"/>
    <col min="9739" max="9739" width="23.85546875" customWidth="1"/>
    <col min="9985" max="9991" width="0" hidden="1" customWidth="1"/>
    <col min="9992" max="9992" width="3.7109375" customWidth="1"/>
    <col min="9993" max="9993" width="10.85546875" customWidth="1"/>
    <col min="9994" max="9994" width="33.85546875" customWidth="1"/>
    <col min="9995" max="9995" width="23.85546875" customWidth="1"/>
    <col min="10241" max="10247" width="0" hidden="1" customWidth="1"/>
    <col min="10248" max="10248" width="3.7109375" customWidth="1"/>
    <col min="10249" max="10249" width="10.85546875" customWidth="1"/>
    <col min="10250" max="10250" width="33.85546875" customWidth="1"/>
    <col min="10251" max="10251" width="23.85546875" customWidth="1"/>
    <col min="10497" max="10503" width="0" hidden="1" customWidth="1"/>
    <col min="10504" max="10504" width="3.7109375" customWidth="1"/>
    <col min="10505" max="10505" width="10.85546875" customWidth="1"/>
    <col min="10506" max="10506" width="33.85546875" customWidth="1"/>
    <col min="10507" max="10507" width="23.85546875" customWidth="1"/>
    <col min="10753" max="10759" width="0" hidden="1" customWidth="1"/>
    <col min="10760" max="10760" width="3.7109375" customWidth="1"/>
    <col min="10761" max="10761" width="10.85546875" customWidth="1"/>
    <col min="10762" max="10762" width="33.85546875" customWidth="1"/>
    <col min="10763" max="10763" width="23.85546875" customWidth="1"/>
    <col min="11009" max="11015" width="0" hidden="1" customWidth="1"/>
    <col min="11016" max="11016" width="3.7109375" customWidth="1"/>
    <col min="11017" max="11017" width="10.85546875" customWidth="1"/>
    <col min="11018" max="11018" width="33.85546875" customWidth="1"/>
    <col min="11019" max="11019" width="23.85546875" customWidth="1"/>
    <col min="11265" max="11271" width="0" hidden="1" customWidth="1"/>
    <col min="11272" max="11272" width="3.7109375" customWidth="1"/>
    <col min="11273" max="11273" width="10.85546875" customWidth="1"/>
    <col min="11274" max="11274" width="33.85546875" customWidth="1"/>
    <col min="11275" max="11275" width="23.85546875" customWidth="1"/>
    <col min="11521" max="11527" width="0" hidden="1" customWidth="1"/>
    <col min="11528" max="11528" width="3.7109375" customWidth="1"/>
    <col min="11529" max="11529" width="10.85546875" customWidth="1"/>
    <col min="11530" max="11530" width="33.85546875" customWidth="1"/>
    <col min="11531" max="11531" width="23.85546875" customWidth="1"/>
    <col min="11777" max="11783" width="0" hidden="1" customWidth="1"/>
    <col min="11784" max="11784" width="3.7109375" customWidth="1"/>
    <col min="11785" max="11785" width="10.85546875" customWidth="1"/>
    <col min="11786" max="11786" width="33.85546875" customWidth="1"/>
    <col min="11787" max="11787" width="23.85546875" customWidth="1"/>
    <col min="12033" max="12039" width="0" hidden="1" customWidth="1"/>
    <col min="12040" max="12040" width="3.7109375" customWidth="1"/>
    <col min="12041" max="12041" width="10.85546875" customWidth="1"/>
    <col min="12042" max="12042" width="33.85546875" customWidth="1"/>
    <col min="12043" max="12043" width="23.85546875" customWidth="1"/>
    <col min="12289" max="12295" width="0" hidden="1" customWidth="1"/>
    <col min="12296" max="12296" width="3.7109375" customWidth="1"/>
    <col min="12297" max="12297" width="10.85546875" customWidth="1"/>
    <col min="12298" max="12298" width="33.85546875" customWidth="1"/>
    <col min="12299" max="12299" width="23.85546875" customWidth="1"/>
    <col min="12545" max="12551" width="0" hidden="1" customWidth="1"/>
    <col min="12552" max="12552" width="3.7109375" customWidth="1"/>
    <col min="12553" max="12553" width="10.85546875" customWidth="1"/>
    <col min="12554" max="12554" width="33.85546875" customWidth="1"/>
    <col min="12555" max="12555" width="23.85546875" customWidth="1"/>
    <col min="12801" max="12807" width="0" hidden="1" customWidth="1"/>
    <col min="12808" max="12808" width="3.7109375" customWidth="1"/>
    <col min="12809" max="12809" width="10.85546875" customWidth="1"/>
    <col min="12810" max="12810" width="33.85546875" customWidth="1"/>
    <col min="12811" max="12811" width="23.85546875" customWidth="1"/>
    <col min="13057" max="13063" width="0" hidden="1" customWidth="1"/>
    <col min="13064" max="13064" width="3.7109375" customWidth="1"/>
    <col min="13065" max="13065" width="10.85546875" customWidth="1"/>
    <col min="13066" max="13066" width="33.85546875" customWidth="1"/>
    <col min="13067" max="13067" width="23.85546875" customWidth="1"/>
    <col min="13313" max="13319" width="0" hidden="1" customWidth="1"/>
    <col min="13320" max="13320" width="3.7109375" customWidth="1"/>
    <col min="13321" max="13321" width="10.85546875" customWidth="1"/>
    <col min="13322" max="13322" width="33.85546875" customWidth="1"/>
    <col min="13323" max="13323" width="23.85546875" customWidth="1"/>
    <col min="13569" max="13575" width="0" hidden="1" customWidth="1"/>
    <col min="13576" max="13576" width="3.7109375" customWidth="1"/>
    <col min="13577" max="13577" width="10.85546875" customWidth="1"/>
    <col min="13578" max="13578" width="33.85546875" customWidth="1"/>
    <col min="13579" max="13579" width="23.85546875" customWidth="1"/>
    <col min="13825" max="13831" width="0" hidden="1" customWidth="1"/>
    <col min="13832" max="13832" width="3.7109375" customWidth="1"/>
    <col min="13833" max="13833" width="10.85546875" customWidth="1"/>
    <col min="13834" max="13834" width="33.85546875" customWidth="1"/>
    <col min="13835" max="13835" width="23.85546875" customWidth="1"/>
    <col min="14081" max="14087" width="0" hidden="1" customWidth="1"/>
    <col min="14088" max="14088" width="3.7109375" customWidth="1"/>
    <col min="14089" max="14089" width="10.85546875" customWidth="1"/>
    <col min="14090" max="14090" width="33.85546875" customWidth="1"/>
    <col min="14091" max="14091" width="23.85546875" customWidth="1"/>
    <col min="14337" max="14343" width="0" hidden="1" customWidth="1"/>
    <col min="14344" max="14344" width="3.7109375" customWidth="1"/>
    <col min="14345" max="14345" width="10.85546875" customWidth="1"/>
    <col min="14346" max="14346" width="33.85546875" customWidth="1"/>
    <col min="14347" max="14347" width="23.85546875" customWidth="1"/>
    <col min="14593" max="14599" width="0" hidden="1" customWidth="1"/>
    <col min="14600" max="14600" width="3.7109375" customWidth="1"/>
    <col min="14601" max="14601" width="10.85546875" customWidth="1"/>
    <col min="14602" max="14602" width="33.85546875" customWidth="1"/>
    <col min="14603" max="14603" width="23.85546875" customWidth="1"/>
    <col min="14849" max="14855" width="0" hidden="1" customWidth="1"/>
    <col min="14856" max="14856" width="3.7109375" customWidth="1"/>
    <col min="14857" max="14857" width="10.85546875" customWidth="1"/>
    <col min="14858" max="14858" width="33.85546875" customWidth="1"/>
    <col min="14859" max="14859" width="23.85546875" customWidth="1"/>
    <col min="15105" max="15111" width="0" hidden="1" customWidth="1"/>
    <col min="15112" max="15112" width="3.7109375" customWidth="1"/>
    <col min="15113" max="15113" width="10.85546875" customWidth="1"/>
    <col min="15114" max="15114" width="33.85546875" customWidth="1"/>
    <col min="15115" max="15115" width="23.85546875" customWidth="1"/>
    <col min="15361" max="15367" width="0" hidden="1" customWidth="1"/>
    <col min="15368" max="15368" width="3.7109375" customWidth="1"/>
    <col min="15369" max="15369" width="10.85546875" customWidth="1"/>
    <col min="15370" max="15370" width="33.85546875" customWidth="1"/>
    <col min="15371" max="15371" width="23.85546875" customWidth="1"/>
    <col min="15617" max="15623" width="0" hidden="1" customWidth="1"/>
    <col min="15624" max="15624" width="3.7109375" customWidth="1"/>
    <col min="15625" max="15625" width="10.85546875" customWidth="1"/>
    <col min="15626" max="15626" width="33.85546875" customWidth="1"/>
    <col min="15627" max="15627" width="23.85546875" customWidth="1"/>
    <col min="15873" max="15879" width="0" hidden="1" customWidth="1"/>
    <col min="15880" max="15880" width="3.7109375" customWidth="1"/>
    <col min="15881" max="15881" width="10.85546875" customWidth="1"/>
    <col min="15882" max="15882" width="33.85546875" customWidth="1"/>
    <col min="15883" max="15883" width="23.85546875" customWidth="1"/>
    <col min="16129" max="16135" width="0" hidden="1" customWidth="1"/>
    <col min="16136" max="16136" width="3.7109375" customWidth="1"/>
    <col min="16137" max="16137" width="10.85546875" customWidth="1"/>
    <col min="16138" max="16138" width="33.85546875" customWidth="1"/>
    <col min="16139" max="16139" width="23.85546875" customWidth="1"/>
  </cols>
  <sheetData>
    <row r="1" spans="1:11">
      <c r="A1" s="121" t="s">
        <v>137</v>
      </c>
      <c r="B1" s="121" t="s">
        <v>138</v>
      </c>
      <c r="C1" s="121" t="s">
        <v>139</v>
      </c>
      <c r="I1" s="96" t="s">
        <v>208</v>
      </c>
    </row>
    <row r="2" spans="1:11">
      <c r="B2" s="121" t="s">
        <v>140</v>
      </c>
      <c r="C2" s="121" t="s">
        <v>140</v>
      </c>
      <c r="I2" s="96" t="s">
        <v>209</v>
      </c>
    </row>
    <row r="3" spans="1:11">
      <c r="B3" s="121"/>
      <c r="C3" s="121"/>
      <c r="I3" s="96"/>
      <c r="K3" s="121" t="s">
        <v>141</v>
      </c>
    </row>
    <row r="4" spans="1:11">
      <c r="B4" s="120" t="s">
        <v>142</v>
      </c>
      <c r="C4" s="120" t="s">
        <v>142</v>
      </c>
      <c r="H4" s="123"/>
      <c r="I4" s="123"/>
      <c r="J4" s="122" t="s">
        <v>143</v>
      </c>
      <c r="K4" s="122" t="s">
        <v>144</v>
      </c>
    </row>
    <row r="5" spans="1:11">
      <c r="B5" s="120" t="s">
        <v>145</v>
      </c>
      <c r="C5" s="120" t="s">
        <v>145</v>
      </c>
      <c r="H5" s="123">
        <v>1</v>
      </c>
      <c r="I5" s="122" t="s">
        <v>140</v>
      </c>
      <c r="J5" s="124" t="s">
        <v>142</v>
      </c>
      <c r="K5" s="137"/>
    </row>
    <row r="6" spans="1:11">
      <c r="B6" s="120" t="s">
        <v>146</v>
      </c>
      <c r="C6" s="120" t="s">
        <v>146</v>
      </c>
      <c r="H6" s="123">
        <v>2</v>
      </c>
      <c r="I6" s="122" t="s">
        <v>140</v>
      </c>
      <c r="J6" s="124" t="s">
        <v>147</v>
      </c>
      <c r="K6" s="126"/>
    </row>
    <row r="7" spans="1:11">
      <c r="B7" s="120" t="s">
        <v>148</v>
      </c>
      <c r="C7" s="120" t="s">
        <v>148</v>
      </c>
      <c r="H7" s="123">
        <v>3</v>
      </c>
      <c r="I7" s="122" t="s">
        <v>140</v>
      </c>
      <c r="J7" s="124" t="s">
        <v>149</v>
      </c>
      <c r="K7" s="126"/>
    </row>
    <row r="8" spans="1:11">
      <c r="B8" s="120" t="s">
        <v>150</v>
      </c>
      <c r="C8" s="120" t="s">
        <v>150</v>
      </c>
      <c r="H8" s="123">
        <v>4</v>
      </c>
      <c r="I8" s="122" t="s">
        <v>140</v>
      </c>
      <c r="J8" s="124" t="s">
        <v>148</v>
      </c>
      <c r="K8" s="126"/>
    </row>
    <row r="9" spans="1:11">
      <c r="B9" s="120" t="s">
        <v>151</v>
      </c>
      <c r="C9" s="120" t="s">
        <v>151</v>
      </c>
      <c r="H9" s="123">
        <v>5</v>
      </c>
      <c r="I9" s="122" t="s">
        <v>140</v>
      </c>
      <c r="J9" s="124" t="s">
        <v>150</v>
      </c>
      <c r="K9" s="126"/>
    </row>
    <row r="10" spans="1:11">
      <c r="B10" s="120" t="s">
        <v>152</v>
      </c>
      <c r="C10" s="120" t="s">
        <v>152</v>
      </c>
      <c r="H10" s="123">
        <v>6</v>
      </c>
      <c r="I10" s="122" t="s">
        <v>140</v>
      </c>
      <c r="J10" s="124" t="s">
        <v>151</v>
      </c>
      <c r="K10" s="126"/>
    </row>
    <row r="11" spans="1:11">
      <c r="B11" s="120" t="s">
        <v>153</v>
      </c>
      <c r="C11" s="120" t="s">
        <v>153</v>
      </c>
      <c r="H11" s="123">
        <v>7</v>
      </c>
      <c r="I11" s="122" t="s">
        <v>140</v>
      </c>
      <c r="J11" s="124" t="s">
        <v>154</v>
      </c>
      <c r="K11" s="126"/>
    </row>
    <row r="12" spans="1:11">
      <c r="B12" s="121" t="s">
        <v>155</v>
      </c>
      <c r="C12" s="121" t="s">
        <v>155</v>
      </c>
      <c r="H12" s="123">
        <v>8</v>
      </c>
      <c r="I12" s="122" t="s">
        <v>140</v>
      </c>
      <c r="J12" s="124" t="s">
        <v>153</v>
      </c>
      <c r="K12" s="126">
        <f>'ardh-shpenz'!E8</f>
        <v>219800037.65000001</v>
      </c>
    </row>
    <row r="13" spans="1:11">
      <c r="B13" s="121"/>
      <c r="C13" s="121"/>
      <c r="H13" s="122" t="s">
        <v>156</v>
      </c>
      <c r="I13" s="122"/>
      <c r="J13" s="122" t="s">
        <v>157</v>
      </c>
      <c r="K13" s="128">
        <f>SUM(K5:K12)</f>
        <v>219800037.65000001</v>
      </c>
    </row>
    <row r="14" spans="1:11">
      <c r="B14" s="120" t="s">
        <v>158</v>
      </c>
      <c r="C14" s="120" t="s">
        <v>158</v>
      </c>
      <c r="H14" s="123">
        <v>9</v>
      </c>
      <c r="I14" s="122" t="s">
        <v>155</v>
      </c>
      <c r="J14" s="124" t="s">
        <v>159</v>
      </c>
      <c r="K14" s="126"/>
    </row>
    <row r="15" spans="1:11">
      <c r="B15" s="120" t="s">
        <v>160</v>
      </c>
      <c r="C15" s="120" t="s">
        <v>160</v>
      </c>
      <c r="H15" s="123">
        <v>10</v>
      </c>
      <c r="I15" s="122" t="s">
        <v>155</v>
      </c>
      <c r="J15" s="124" t="s">
        <v>160</v>
      </c>
      <c r="K15" s="137"/>
    </row>
    <row r="16" spans="1:11">
      <c r="B16" s="120" t="s">
        <v>161</v>
      </c>
      <c r="C16" s="120" t="s">
        <v>161</v>
      </c>
      <c r="H16" s="123">
        <v>11</v>
      </c>
      <c r="I16" s="122" t="s">
        <v>155</v>
      </c>
      <c r="J16" s="124" t="s">
        <v>161</v>
      </c>
      <c r="K16" s="126"/>
    </row>
    <row r="17" spans="2:11">
      <c r="B17" s="120"/>
      <c r="C17" s="120"/>
      <c r="H17" s="122" t="s">
        <v>162</v>
      </c>
      <c r="I17" s="122"/>
      <c r="J17" s="122" t="s">
        <v>163</v>
      </c>
      <c r="K17" s="128">
        <f>SUM(K14:K16)</f>
        <v>0</v>
      </c>
    </row>
    <row r="18" spans="2:11">
      <c r="B18" s="121" t="s">
        <v>164</v>
      </c>
      <c r="C18" s="121" t="s">
        <v>164</v>
      </c>
      <c r="H18" s="123">
        <v>12</v>
      </c>
      <c r="I18" s="122" t="s">
        <v>164</v>
      </c>
      <c r="J18" s="124" t="s">
        <v>165</v>
      </c>
      <c r="K18" s="126"/>
    </row>
    <row r="19" spans="2:11">
      <c r="B19" s="120" t="s">
        <v>152</v>
      </c>
      <c r="C19" s="120" t="s">
        <v>152</v>
      </c>
      <c r="H19" s="123">
        <v>13</v>
      </c>
      <c r="I19" s="122" t="s">
        <v>164</v>
      </c>
      <c r="J19" s="122" t="s">
        <v>166</v>
      </c>
      <c r="K19" s="126"/>
    </row>
    <row r="20" spans="2:11">
      <c r="B20" s="120" t="s">
        <v>167</v>
      </c>
      <c r="C20" s="120" t="s">
        <v>167</v>
      </c>
      <c r="H20" s="123">
        <v>14</v>
      </c>
      <c r="I20" s="122" t="s">
        <v>164</v>
      </c>
      <c r="J20" s="124" t="s">
        <v>168</v>
      </c>
      <c r="K20" s="126"/>
    </row>
    <row r="21" spans="2:11">
      <c r="B21" s="120" t="s">
        <v>168</v>
      </c>
      <c r="C21" s="120" t="s">
        <v>168</v>
      </c>
      <c r="H21" s="123">
        <v>15</v>
      </c>
      <c r="I21" s="122" t="s">
        <v>164</v>
      </c>
      <c r="J21" s="124" t="s">
        <v>169</v>
      </c>
      <c r="K21" s="126"/>
    </row>
    <row r="22" spans="2:11">
      <c r="B22" s="120" t="s">
        <v>169</v>
      </c>
      <c r="C22" s="120" t="s">
        <v>169</v>
      </c>
      <c r="H22" s="123">
        <v>16</v>
      </c>
      <c r="I22" s="122" t="s">
        <v>164</v>
      </c>
      <c r="J22" s="124" t="s">
        <v>170</v>
      </c>
      <c r="K22" s="126"/>
    </row>
    <row r="23" spans="2:11">
      <c r="B23" s="120" t="s">
        <v>171</v>
      </c>
      <c r="C23" s="120" t="s">
        <v>171</v>
      </c>
      <c r="H23" s="123">
        <v>17</v>
      </c>
      <c r="I23" s="122" t="s">
        <v>164</v>
      </c>
      <c r="J23" s="124" t="s">
        <v>172</v>
      </c>
      <c r="K23" s="126"/>
    </row>
    <row r="24" spans="2:11">
      <c r="B24" s="120" t="s">
        <v>172</v>
      </c>
      <c r="C24" s="120" t="s">
        <v>172</v>
      </c>
      <c r="H24" s="123">
        <v>18</v>
      </c>
      <c r="I24" s="122" t="s">
        <v>164</v>
      </c>
      <c r="J24" s="124" t="s">
        <v>173</v>
      </c>
      <c r="K24" s="126"/>
    </row>
    <row r="25" spans="2:11">
      <c r="B25" s="120" t="s">
        <v>174</v>
      </c>
      <c r="C25" s="120" t="s">
        <v>174</v>
      </c>
      <c r="H25" s="123">
        <v>19</v>
      </c>
      <c r="I25" s="122" t="s">
        <v>164</v>
      </c>
      <c r="J25" s="124" t="s">
        <v>175</v>
      </c>
      <c r="K25" s="126"/>
    </row>
    <row r="26" spans="2:11">
      <c r="B26" s="120"/>
      <c r="C26" s="120"/>
      <c r="H26" s="122" t="s">
        <v>176</v>
      </c>
      <c r="I26" s="122"/>
      <c r="J26" s="122" t="s">
        <v>177</v>
      </c>
      <c r="K26" s="126"/>
    </row>
    <row r="27" spans="2:11">
      <c r="B27" s="120" t="s">
        <v>175</v>
      </c>
      <c r="C27" s="120" t="s">
        <v>175</v>
      </c>
      <c r="H27" s="123">
        <v>20</v>
      </c>
      <c r="I27" s="122" t="s">
        <v>178</v>
      </c>
      <c r="J27" s="124" t="s">
        <v>179</v>
      </c>
      <c r="K27" s="126"/>
    </row>
    <row r="28" spans="2:11">
      <c r="B28" s="121" t="s">
        <v>178</v>
      </c>
      <c r="C28" s="121" t="s">
        <v>178</v>
      </c>
      <c r="H28" s="123">
        <v>21</v>
      </c>
      <c r="I28" s="122" t="s">
        <v>178</v>
      </c>
      <c r="J28" s="124" t="s">
        <v>180</v>
      </c>
      <c r="K28" s="137"/>
    </row>
    <row r="29" spans="2:11">
      <c r="B29" s="120" t="s">
        <v>181</v>
      </c>
      <c r="C29" s="120" t="s">
        <v>181</v>
      </c>
      <c r="H29" s="123">
        <v>22</v>
      </c>
      <c r="I29" s="122" t="s">
        <v>178</v>
      </c>
      <c r="J29" s="124" t="s">
        <v>182</v>
      </c>
      <c r="K29" s="137"/>
    </row>
    <row r="30" spans="2:11">
      <c r="B30" s="120" t="s">
        <v>180</v>
      </c>
      <c r="C30" s="120" t="s">
        <v>180</v>
      </c>
      <c r="H30" s="123">
        <v>23</v>
      </c>
      <c r="I30" s="122" t="s">
        <v>178</v>
      </c>
      <c r="J30" s="124" t="s">
        <v>183</v>
      </c>
      <c r="K30" s="126"/>
    </row>
    <row r="31" spans="2:11">
      <c r="B31" s="120"/>
      <c r="C31" s="120"/>
      <c r="H31" s="122" t="s">
        <v>184</v>
      </c>
      <c r="I31" s="122"/>
      <c r="J31" s="122" t="s">
        <v>185</v>
      </c>
      <c r="K31" s="126"/>
    </row>
    <row r="32" spans="2:11">
      <c r="B32" s="120" t="s">
        <v>182</v>
      </c>
      <c r="C32" s="120" t="s">
        <v>182</v>
      </c>
      <c r="H32" s="123">
        <v>24</v>
      </c>
      <c r="I32" s="122" t="s">
        <v>186</v>
      </c>
      <c r="J32" s="124" t="s">
        <v>187</v>
      </c>
      <c r="K32" s="126"/>
    </row>
    <row r="33" spans="2:11">
      <c r="B33" s="120" t="s">
        <v>183</v>
      </c>
      <c r="C33" s="120" t="s">
        <v>183</v>
      </c>
      <c r="H33" s="123">
        <v>25</v>
      </c>
      <c r="I33" s="122" t="s">
        <v>186</v>
      </c>
      <c r="J33" s="124" t="s">
        <v>188</v>
      </c>
      <c r="K33" s="126"/>
    </row>
    <row r="34" spans="2:11">
      <c r="H34" s="123">
        <v>26</v>
      </c>
      <c r="I34" s="122" t="s">
        <v>186</v>
      </c>
      <c r="J34" s="124" t="s">
        <v>189</v>
      </c>
      <c r="K34" s="126"/>
    </row>
    <row r="35" spans="2:11">
      <c r="B35" s="121" t="s">
        <v>186</v>
      </c>
      <c r="C35" s="121" t="s">
        <v>186</v>
      </c>
      <c r="H35" s="123">
        <v>27</v>
      </c>
      <c r="I35" s="122" t="s">
        <v>186</v>
      </c>
      <c r="J35" s="124" t="s">
        <v>190</v>
      </c>
      <c r="K35" s="126"/>
    </row>
    <row r="36" spans="2:11">
      <c r="B36" s="120" t="s">
        <v>187</v>
      </c>
      <c r="C36" s="120" t="s">
        <v>187</v>
      </c>
      <c r="H36" s="123">
        <v>28</v>
      </c>
      <c r="I36" s="122" t="s">
        <v>186</v>
      </c>
      <c r="J36" s="124" t="s">
        <v>191</v>
      </c>
      <c r="K36" s="137"/>
    </row>
    <row r="37" spans="2:11">
      <c r="B37" s="120" t="s">
        <v>188</v>
      </c>
      <c r="C37" s="120" t="s">
        <v>188</v>
      </c>
      <c r="H37" s="123">
        <v>29</v>
      </c>
      <c r="I37" s="122" t="s">
        <v>186</v>
      </c>
      <c r="J37" s="125" t="s">
        <v>192</v>
      </c>
      <c r="K37" s="126"/>
    </row>
    <row r="38" spans="2:11">
      <c r="B38" s="120" t="s">
        <v>189</v>
      </c>
      <c r="C38" s="120" t="s">
        <v>189</v>
      </c>
      <c r="H38" s="123">
        <v>30</v>
      </c>
      <c r="I38" s="122" t="s">
        <v>186</v>
      </c>
      <c r="J38" s="124" t="s">
        <v>193</v>
      </c>
      <c r="K38" s="126"/>
    </row>
    <row r="39" spans="2:11">
      <c r="B39" s="120" t="s">
        <v>190</v>
      </c>
      <c r="C39" s="120" t="s">
        <v>190</v>
      </c>
      <c r="H39" s="123">
        <v>31</v>
      </c>
      <c r="I39" s="122" t="s">
        <v>186</v>
      </c>
      <c r="J39" s="124" t="s">
        <v>194</v>
      </c>
      <c r="K39" s="126"/>
    </row>
    <row r="40" spans="2:11">
      <c r="B40" s="120"/>
      <c r="C40" s="120"/>
      <c r="H40" s="123">
        <v>32</v>
      </c>
      <c r="I40" s="122" t="s">
        <v>186</v>
      </c>
      <c r="J40" s="124" t="s">
        <v>195</v>
      </c>
      <c r="K40" s="126"/>
    </row>
    <row r="41" spans="2:11">
      <c r="B41" s="120" t="s">
        <v>191</v>
      </c>
      <c r="C41" s="120" t="s">
        <v>191</v>
      </c>
      <c r="H41" s="123">
        <v>33</v>
      </c>
      <c r="I41" s="122" t="s">
        <v>186</v>
      </c>
      <c r="J41" s="124" t="s">
        <v>196</v>
      </c>
      <c r="K41" s="126"/>
    </row>
    <row r="42" spans="2:11">
      <c r="B42" s="120" t="s">
        <v>192</v>
      </c>
      <c r="C42" s="120" t="s">
        <v>192</v>
      </c>
      <c r="H42" s="127">
        <v>34</v>
      </c>
      <c r="I42" s="122" t="s">
        <v>186</v>
      </c>
      <c r="J42" s="124" t="s">
        <v>197</v>
      </c>
      <c r="K42" s="126"/>
    </row>
    <row r="43" spans="2:11">
      <c r="B43" s="120" t="s">
        <v>193</v>
      </c>
      <c r="C43" s="120" t="s">
        <v>193</v>
      </c>
      <c r="H43" s="122" t="s">
        <v>198</v>
      </c>
      <c r="I43" s="123"/>
      <c r="J43" s="122" t="s">
        <v>199</v>
      </c>
      <c r="K43" s="128">
        <f>SUM(K32:K42)</f>
        <v>0</v>
      </c>
    </row>
    <row r="44" spans="2:11">
      <c r="B44" s="120" t="s">
        <v>194</v>
      </c>
      <c r="C44" s="120" t="s">
        <v>194</v>
      </c>
      <c r="H44" s="123"/>
      <c r="I44" s="123"/>
      <c r="J44" s="122" t="s">
        <v>200</v>
      </c>
      <c r="K44" s="128">
        <f>K43+K31+K26+K17+K13</f>
        <v>219800037.65000001</v>
      </c>
    </row>
    <row r="46" spans="2:11">
      <c r="I46" s="129" t="s">
        <v>201</v>
      </c>
      <c r="J46" s="130"/>
      <c r="K46" s="122" t="s">
        <v>202</v>
      </c>
    </row>
    <row r="47" spans="2:11">
      <c r="I47" s="131"/>
      <c r="J47" s="132"/>
      <c r="K47" s="132">
        <v>0</v>
      </c>
    </row>
    <row r="48" spans="2:11">
      <c r="I48" s="133" t="s">
        <v>203</v>
      </c>
      <c r="J48" s="133"/>
      <c r="K48" s="123">
        <v>0</v>
      </c>
    </row>
    <row r="49" spans="8:15">
      <c r="I49" s="123" t="s">
        <v>204</v>
      </c>
      <c r="J49" s="123"/>
      <c r="K49" s="123">
        <v>2</v>
      </c>
    </row>
    <row r="50" spans="8:15">
      <c r="I50" s="123" t="s">
        <v>205</v>
      </c>
      <c r="J50" s="123"/>
      <c r="K50" s="123">
        <v>0</v>
      </c>
    </row>
    <row r="51" spans="8:15">
      <c r="I51" s="123" t="s">
        <v>206</v>
      </c>
      <c r="J51" s="123"/>
      <c r="K51" s="123">
        <v>0</v>
      </c>
    </row>
    <row r="52" spans="8:15">
      <c r="I52" s="134" t="s">
        <v>207</v>
      </c>
      <c r="J52" s="130"/>
      <c r="K52" s="123">
        <v>1</v>
      </c>
    </row>
    <row r="53" spans="8:15">
      <c r="I53" s="135"/>
      <c r="J53" s="136" t="s">
        <v>2</v>
      </c>
      <c r="K53" s="136">
        <f>SUM(K48:K52)</f>
        <v>3</v>
      </c>
    </row>
    <row r="54" spans="8:15">
      <c r="K54" s="121" t="s">
        <v>111</v>
      </c>
    </row>
    <row r="55" spans="8:15">
      <c r="K55" t="s">
        <v>119</v>
      </c>
    </row>
    <row r="56" spans="8:15">
      <c r="I56" s="121"/>
    </row>
    <row r="58" spans="8:15">
      <c r="I58" s="121"/>
    </row>
    <row r="59" spans="8:15">
      <c r="H59" s="121"/>
      <c r="I59" s="121"/>
      <c r="J59" s="121"/>
      <c r="K59" s="121"/>
      <c r="L59" s="121"/>
      <c r="M59" s="121"/>
      <c r="N59" s="121"/>
      <c r="O59" s="121"/>
    </row>
    <row r="60" spans="8:15">
      <c r="H60" s="121"/>
      <c r="I60" s="121"/>
      <c r="J60" s="121"/>
      <c r="K60" s="121"/>
      <c r="L60" s="121"/>
      <c r="M60" s="121"/>
      <c r="N60" s="121"/>
      <c r="O60" s="121"/>
    </row>
    <row r="61" spans="8:15">
      <c r="I61" s="121"/>
      <c r="J61" s="121"/>
      <c r="K61" s="121"/>
      <c r="L61" s="121"/>
      <c r="M61" s="121"/>
      <c r="N61" s="121"/>
      <c r="O61" s="121"/>
    </row>
    <row r="62" spans="8:15">
      <c r="I62" s="121"/>
      <c r="J62" s="121"/>
      <c r="K62" s="121"/>
      <c r="L62" s="121"/>
      <c r="M62" s="121"/>
      <c r="N62" s="121"/>
      <c r="O62" s="121"/>
    </row>
    <row r="63" spans="8:15">
      <c r="H63" s="121"/>
      <c r="I63" s="12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B1:F53"/>
  <sheetViews>
    <sheetView tabSelected="1" topLeftCell="A28" workbookViewId="0">
      <selection activeCell="J21" sqref="J21"/>
    </sheetView>
  </sheetViews>
  <sheetFormatPr defaultRowHeight="12.75"/>
  <cols>
    <col min="2" max="2" width="29.140625" bestFit="1" customWidth="1"/>
    <col min="4" max="4" width="9.28515625" bestFit="1" customWidth="1"/>
    <col min="5" max="5" width="10.28515625" bestFit="1" customWidth="1"/>
    <col min="6" max="6" width="12.85546875" bestFit="1" customWidth="1"/>
  </cols>
  <sheetData>
    <row r="1" spans="2:6">
      <c r="B1" s="96" t="s">
        <v>208</v>
      </c>
    </row>
    <row r="2" spans="2:6">
      <c r="B2" s="96" t="s">
        <v>209</v>
      </c>
    </row>
    <row r="3" spans="2:6">
      <c r="B3" s="96"/>
    </row>
    <row r="5" spans="2:6" ht="15.75">
      <c r="B5" s="183" t="s">
        <v>293</v>
      </c>
      <c r="C5" s="183"/>
      <c r="D5" s="183"/>
      <c r="E5" s="183"/>
      <c r="F5" s="183"/>
    </row>
    <row r="6" spans="2:6">
      <c r="B6" s="160"/>
      <c r="C6" s="160"/>
      <c r="D6" s="160"/>
      <c r="E6" s="160"/>
      <c r="F6" s="160"/>
    </row>
    <row r="7" spans="2:6" ht="13.5" thickBot="1"/>
    <row r="8" spans="2:6" ht="13.5" thickBot="1">
      <c r="B8" s="165" t="s">
        <v>236</v>
      </c>
      <c r="C8" s="168" t="s">
        <v>237</v>
      </c>
      <c r="D8" s="168" t="s">
        <v>126</v>
      </c>
      <c r="E8" s="168" t="s">
        <v>253</v>
      </c>
      <c r="F8" s="166" t="s">
        <v>238</v>
      </c>
    </row>
    <row r="9" spans="2:6">
      <c r="B9" s="169" t="s">
        <v>254</v>
      </c>
      <c r="C9" s="170" t="s">
        <v>240</v>
      </c>
      <c r="D9" s="170">
        <v>5</v>
      </c>
      <c r="E9" s="171">
        <v>3516.6</v>
      </c>
      <c r="F9" s="172">
        <f>D9*E9</f>
        <v>17583</v>
      </c>
    </row>
    <row r="10" spans="2:6">
      <c r="B10" s="163" t="s">
        <v>255</v>
      </c>
      <c r="C10" s="164" t="s">
        <v>240</v>
      </c>
      <c r="D10" s="164">
        <v>112</v>
      </c>
      <c r="E10" s="173">
        <v>436.75400000000002</v>
      </c>
      <c r="F10" s="174">
        <f t="shared" ref="F10:F47" si="0">D10*E10</f>
        <v>48916.448000000004</v>
      </c>
    </row>
    <row r="11" spans="2:6">
      <c r="B11" s="163" t="s">
        <v>256</v>
      </c>
      <c r="C11" s="164" t="s">
        <v>240</v>
      </c>
      <c r="D11" s="164">
        <v>536</v>
      </c>
      <c r="E11" s="173">
        <v>375</v>
      </c>
      <c r="F11" s="174">
        <f t="shared" si="0"/>
        <v>201000</v>
      </c>
    </row>
    <row r="12" spans="2:6">
      <c r="B12" s="163" t="s">
        <v>257</v>
      </c>
      <c r="C12" s="164" t="s">
        <v>240</v>
      </c>
      <c r="D12" s="164">
        <v>162</v>
      </c>
      <c r="E12" s="173">
        <v>150</v>
      </c>
      <c r="F12" s="174">
        <f t="shared" si="0"/>
        <v>24300</v>
      </c>
    </row>
    <row r="13" spans="2:6">
      <c r="B13" s="163" t="s">
        <v>258</v>
      </c>
      <c r="C13" s="164" t="s">
        <v>240</v>
      </c>
      <c r="D13" s="164">
        <v>4</v>
      </c>
      <c r="E13" s="173">
        <v>1000</v>
      </c>
      <c r="F13" s="174">
        <f t="shared" si="0"/>
        <v>4000</v>
      </c>
    </row>
    <row r="14" spans="2:6">
      <c r="B14" s="163" t="s">
        <v>259</v>
      </c>
      <c r="C14" s="164" t="s">
        <v>240</v>
      </c>
      <c r="D14" s="164">
        <v>9</v>
      </c>
      <c r="E14" s="173">
        <v>700</v>
      </c>
      <c r="F14" s="174">
        <f t="shared" si="0"/>
        <v>6300</v>
      </c>
    </row>
    <row r="15" spans="2:6">
      <c r="B15" s="163" t="s">
        <v>260</v>
      </c>
      <c r="C15" s="164" t="s">
        <v>261</v>
      </c>
      <c r="D15" s="164">
        <v>145.25</v>
      </c>
      <c r="E15" s="173">
        <v>20000</v>
      </c>
      <c r="F15" s="174">
        <f t="shared" si="0"/>
        <v>2905000</v>
      </c>
    </row>
    <row r="16" spans="2:6">
      <c r="B16" s="163" t="s">
        <v>262</v>
      </c>
      <c r="C16" s="164" t="s">
        <v>240</v>
      </c>
      <c r="D16" s="164">
        <v>49</v>
      </c>
      <c r="E16" s="173">
        <v>500</v>
      </c>
      <c r="F16" s="174">
        <f t="shared" si="0"/>
        <v>24500</v>
      </c>
    </row>
    <row r="17" spans="2:6">
      <c r="B17" s="163" t="s">
        <v>263</v>
      </c>
      <c r="C17" s="164" t="s">
        <v>240</v>
      </c>
      <c r="D17" s="164">
        <v>50</v>
      </c>
      <c r="E17" s="173">
        <v>350</v>
      </c>
      <c r="F17" s="174">
        <f t="shared" si="0"/>
        <v>17500</v>
      </c>
    </row>
    <row r="18" spans="2:6">
      <c r="B18" s="163" t="s">
        <v>264</v>
      </c>
      <c r="C18" s="164" t="s">
        <v>240</v>
      </c>
      <c r="D18" s="164">
        <v>157</v>
      </c>
      <c r="E18" s="173">
        <v>315.02</v>
      </c>
      <c r="F18" s="174">
        <f t="shared" si="0"/>
        <v>49458.14</v>
      </c>
    </row>
    <row r="19" spans="2:6">
      <c r="B19" s="163" t="s">
        <v>265</v>
      </c>
      <c r="C19" s="164" t="s">
        <v>240</v>
      </c>
      <c r="D19" s="164">
        <v>48</v>
      </c>
      <c r="E19" s="173">
        <v>200</v>
      </c>
      <c r="F19" s="174">
        <f t="shared" si="0"/>
        <v>9600</v>
      </c>
    </row>
    <row r="20" spans="2:6">
      <c r="B20" s="163" t="s">
        <v>266</v>
      </c>
      <c r="C20" s="164" t="s">
        <v>240</v>
      </c>
      <c r="D20" s="164">
        <v>5</v>
      </c>
      <c r="E20" s="173">
        <v>1125</v>
      </c>
      <c r="F20" s="174">
        <f t="shared" si="0"/>
        <v>5625</v>
      </c>
    </row>
    <row r="21" spans="2:6">
      <c r="B21" s="163" t="s">
        <v>267</v>
      </c>
      <c r="C21" s="164" t="s">
        <v>240</v>
      </c>
      <c r="D21" s="164">
        <v>5</v>
      </c>
      <c r="E21" s="173">
        <v>375</v>
      </c>
      <c r="F21" s="174">
        <f t="shared" si="0"/>
        <v>1875</v>
      </c>
    </row>
    <row r="22" spans="2:6">
      <c r="B22" s="163" t="s">
        <v>268</v>
      </c>
      <c r="C22" s="164" t="s">
        <v>240</v>
      </c>
      <c r="D22" s="164">
        <v>8</v>
      </c>
      <c r="E22" s="173">
        <v>375</v>
      </c>
      <c r="F22" s="174">
        <f t="shared" si="0"/>
        <v>3000</v>
      </c>
    </row>
    <row r="23" spans="2:6">
      <c r="B23" s="163" t="s">
        <v>269</v>
      </c>
      <c r="C23" s="164" t="s">
        <v>240</v>
      </c>
      <c r="D23" s="164">
        <v>10</v>
      </c>
      <c r="E23" s="173">
        <v>308.33</v>
      </c>
      <c r="F23" s="174">
        <f t="shared" si="0"/>
        <v>3083.2999999999997</v>
      </c>
    </row>
    <row r="24" spans="2:6">
      <c r="B24" s="163" t="s">
        <v>270</v>
      </c>
      <c r="C24" s="164" t="s">
        <v>240</v>
      </c>
      <c r="D24" s="164">
        <v>9</v>
      </c>
      <c r="E24" s="173">
        <v>308.33</v>
      </c>
      <c r="F24" s="174">
        <f t="shared" si="0"/>
        <v>2774.97</v>
      </c>
    </row>
    <row r="25" spans="2:6">
      <c r="B25" s="163" t="s">
        <v>271</v>
      </c>
      <c r="C25" s="164" t="s">
        <v>240</v>
      </c>
      <c r="D25" s="164">
        <v>10</v>
      </c>
      <c r="E25" s="173">
        <v>308.33</v>
      </c>
      <c r="F25" s="174">
        <f t="shared" si="0"/>
        <v>3083.2999999999997</v>
      </c>
    </row>
    <row r="26" spans="2:6">
      <c r="B26" s="163" t="s">
        <v>272</v>
      </c>
      <c r="C26" s="164" t="s">
        <v>240</v>
      </c>
      <c r="D26" s="164">
        <v>10</v>
      </c>
      <c r="E26" s="173">
        <v>308.33</v>
      </c>
      <c r="F26" s="174">
        <f t="shared" si="0"/>
        <v>3083.2999999999997</v>
      </c>
    </row>
    <row r="27" spans="2:6">
      <c r="B27" s="163" t="s">
        <v>273</v>
      </c>
      <c r="C27" s="164" t="s">
        <v>240</v>
      </c>
      <c r="D27" s="164">
        <v>10</v>
      </c>
      <c r="E27" s="173">
        <v>108.33</v>
      </c>
      <c r="F27" s="174">
        <f t="shared" si="0"/>
        <v>1083.3</v>
      </c>
    </row>
    <row r="28" spans="2:6">
      <c r="B28" s="163" t="s">
        <v>274</v>
      </c>
      <c r="C28" s="164" t="s">
        <v>240</v>
      </c>
      <c r="D28" s="164">
        <v>10</v>
      </c>
      <c r="E28" s="173">
        <v>108.33</v>
      </c>
      <c r="F28" s="174">
        <f t="shared" si="0"/>
        <v>1083.3</v>
      </c>
    </row>
    <row r="29" spans="2:6">
      <c r="B29" s="163" t="s">
        <v>275</v>
      </c>
      <c r="C29" s="164" t="s">
        <v>240</v>
      </c>
      <c r="D29" s="164">
        <v>10</v>
      </c>
      <c r="E29" s="173">
        <v>108.33</v>
      </c>
      <c r="F29" s="174">
        <f t="shared" si="0"/>
        <v>1083.3</v>
      </c>
    </row>
    <row r="30" spans="2:6">
      <c r="B30" s="163" t="s">
        <v>276</v>
      </c>
      <c r="C30" s="164" t="s">
        <v>240</v>
      </c>
      <c r="D30" s="164">
        <v>20</v>
      </c>
      <c r="E30" s="173">
        <v>308.33</v>
      </c>
      <c r="F30" s="174">
        <f t="shared" si="0"/>
        <v>6166.5999999999995</v>
      </c>
    </row>
    <row r="31" spans="2:6">
      <c r="B31" s="163" t="s">
        <v>277</v>
      </c>
      <c r="C31" s="164" t="s">
        <v>240</v>
      </c>
      <c r="D31" s="164">
        <v>10</v>
      </c>
      <c r="E31" s="173">
        <v>308.33</v>
      </c>
      <c r="F31" s="174">
        <f t="shared" si="0"/>
        <v>3083.2999999999997</v>
      </c>
    </row>
    <row r="32" spans="2:6">
      <c r="B32" s="163" t="s">
        <v>278</v>
      </c>
      <c r="C32" s="164" t="s">
        <v>240</v>
      </c>
      <c r="D32" s="164">
        <v>3</v>
      </c>
      <c r="E32" s="173">
        <v>4408.3329999999996</v>
      </c>
      <c r="F32" s="174">
        <f t="shared" si="0"/>
        <v>13224.999</v>
      </c>
    </row>
    <row r="33" spans="2:6">
      <c r="B33" s="163" t="s">
        <v>279</v>
      </c>
      <c r="C33" s="164" t="s">
        <v>240</v>
      </c>
      <c r="D33" s="164">
        <v>2</v>
      </c>
      <c r="E33" s="173">
        <v>3958.3</v>
      </c>
      <c r="F33" s="174">
        <f t="shared" si="0"/>
        <v>7916.6</v>
      </c>
    </row>
    <row r="34" spans="2:6">
      <c r="B34" s="163" t="s">
        <v>280</v>
      </c>
      <c r="C34" s="164" t="s">
        <v>240</v>
      </c>
      <c r="D34" s="164">
        <v>7</v>
      </c>
      <c r="E34" s="173">
        <v>2375</v>
      </c>
      <c r="F34" s="174">
        <f t="shared" si="0"/>
        <v>16625</v>
      </c>
    </row>
    <row r="35" spans="2:6">
      <c r="B35" s="163" t="s">
        <v>281</v>
      </c>
      <c r="C35" s="164" t="s">
        <v>240</v>
      </c>
      <c r="D35" s="164">
        <v>1</v>
      </c>
      <c r="E35" s="173">
        <v>7679.2389999999996</v>
      </c>
      <c r="F35" s="174">
        <f t="shared" si="0"/>
        <v>7679.2389999999996</v>
      </c>
    </row>
    <row r="36" spans="2:6">
      <c r="B36" s="163" t="s">
        <v>282</v>
      </c>
      <c r="C36" s="164" t="s">
        <v>240</v>
      </c>
      <c r="D36" s="164">
        <v>3</v>
      </c>
      <c r="E36" s="173">
        <v>10066</v>
      </c>
      <c r="F36" s="174">
        <f t="shared" si="0"/>
        <v>30198</v>
      </c>
    </row>
    <row r="37" spans="2:6">
      <c r="B37" s="163" t="s">
        <v>283</v>
      </c>
      <c r="C37" s="164" t="s">
        <v>240</v>
      </c>
      <c r="D37" s="164">
        <v>3</v>
      </c>
      <c r="E37" s="173">
        <v>6284.3329999999996</v>
      </c>
      <c r="F37" s="174">
        <f t="shared" si="0"/>
        <v>18852.999</v>
      </c>
    </row>
    <row r="38" spans="2:6">
      <c r="B38" s="163" t="s">
        <v>284</v>
      </c>
      <c r="C38" s="164" t="s">
        <v>240</v>
      </c>
      <c r="D38" s="164">
        <v>3</v>
      </c>
      <c r="E38" s="173">
        <v>3546</v>
      </c>
      <c r="F38" s="174">
        <f t="shared" si="0"/>
        <v>10638</v>
      </c>
    </row>
    <row r="39" spans="2:6">
      <c r="B39" s="163" t="s">
        <v>285</v>
      </c>
      <c r="C39" s="164" t="s">
        <v>240</v>
      </c>
      <c r="D39" s="164">
        <v>3</v>
      </c>
      <c r="E39" s="173">
        <v>10537.666999999999</v>
      </c>
      <c r="F39" s="174">
        <f t="shared" si="0"/>
        <v>31613.000999999997</v>
      </c>
    </row>
    <row r="40" spans="2:6">
      <c r="B40" s="163" t="s">
        <v>286</v>
      </c>
      <c r="C40" s="164" t="s">
        <v>240</v>
      </c>
      <c r="D40" s="164">
        <v>3</v>
      </c>
      <c r="E40" s="173">
        <v>4756</v>
      </c>
      <c r="F40" s="174">
        <f t="shared" si="0"/>
        <v>14268</v>
      </c>
    </row>
    <row r="41" spans="2:6">
      <c r="B41" s="163" t="s">
        <v>287</v>
      </c>
      <c r="C41" s="164" t="s">
        <v>240</v>
      </c>
      <c r="D41" s="164">
        <v>3</v>
      </c>
      <c r="E41" s="173">
        <v>3975</v>
      </c>
      <c r="F41" s="174">
        <f t="shared" si="0"/>
        <v>11925</v>
      </c>
    </row>
    <row r="42" spans="2:6">
      <c r="B42" s="163" t="s">
        <v>288</v>
      </c>
      <c r="C42" s="164" t="s">
        <v>240</v>
      </c>
      <c r="D42" s="164">
        <v>2</v>
      </c>
      <c r="E42" s="173">
        <v>64885</v>
      </c>
      <c r="F42" s="174">
        <f t="shared" si="0"/>
        <v>129770</v>
      </c>
    </row>
    <row r="43" spans="2:6">
      <c r="B43" s="163" t="s">
        <v>289</v>
      </c>
      <c r="C43" s="164" t="s">
        <v>240</v>
      </c>
      <c r="D43" s="164">
        <v>1</v>
      </c>
      <c r="E43" s="173">
        <v>26975</v>
      </c>
      <c r="F43" s="174">
        <f t="shared" si="0"/>
        <v>26975</v>
      </c>
    </row>
    <row r="44" spans="2:6">
      <c r="B44" s="163" t="s">
        <v>290</v>
      </c>
      <c r="C44" s="164" t="s">
        <v>240</v>
      </c>
      <c r="D44" s="164">
        <v>10</v>
      </c>
      <c r="E44" s="173">
        <v>108.33</v>
      </c>
      <c r="F44" s="174">
        <f t="shared" si="0"/>
        <v>1083.3</v>
      </c>
    </row>
    <row r="45" spans="2:6">
      <c r="B45" s="163" t="s">
        <v>291</v>
      </c>
      <c r="C45" s="164" t="s">
        <v>240</v>
      </c>
      <c r="D45" s="164">
        <v>3541</v>
      </c>
      <c r="E45" s="173">
        <v>500</v>
      </c>
      <c r="F45" s="174">
        <f t="shared" si="0"/>
        <v>1770500</v>
      </c>
    </row>
    <row r="46" spans="2:6">
      <c r="B46" s="163" t="s">
        <v>292</v>
      </c>
      <c r="C46" s="164" t="s">
        <v>240</v>
      </c>
      <c r="D46" s="164">
        <v>76</v>
      </c>
      <c r="E46" s="173">
        <v>292.11599999999999</v>
      </c>
      <c r="F46" s="174">
        <f t="shared" si="0"/>
        <v>22200.815999999999</v>
      </c>
    </row>
    <row r="47" spans="2:6" ht="13.5" thickBot="1">
      <c r="B47" s="175" t="s">
        <v>239</v>
      </c>
      <c r="C47" s="176" t="s">
        <v>240</v>
      </c>
      <c r="D47" s="176">
        <v>37</v>
      </c>
      <c r="E47" s="177">
        <v>483.33</v>
      </c>
      <c r="F47" s="178">
        <f t="shared" si="0"/>
        <v>17883.21</v>
      </c>
    </row>
    <row r="48" spans="2:6" ht="13.5" thickBot="1">
      <c r="B48" s="165" t="s">
        <v>2</v>
      </c>
      <c r="C48" s="190"/>
      <c r="D48" s="190"/>
      <c r="E48" s="190"/>
      <c r="F48" s="166">
        <f>SUM(F9:F47)</f>
        <v>5474535.4219999984</v>
      </c>
    </row>
    <row r="49" spans="2:6">
      <c r="B49" s="115"/>
      <c r="C49" s="115"/>
      <c r="D49" s="162"/>
      <c r="E49" s="162"/>
      <c r="F49" s="162"/>
    </row>
    <row r="50" spans="2:6">
      <c r="D50" s="161"/>
      <c r="E50" s="161"/>
      <c r="F50" s="161"/>
    </row>
    <row r="52" spans="2:6">
      <c r="B52" s="121" t="s">
        <v>111</v>
      </c>
    </row>
    <row r="53" spans="2:6">
      <c r="B53" s="121" t="s">
        <v>119</v>
      </c>
    </row>
  </sheetData>
  <mergeCells count="2">
    <mergeCell ref="B5:F5"/>
    <mergeCell ref="C48:E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KAPAK</vt:lpstr>
      <vt:lpstr>BK</vt:lpstr>
      <vt:lpstr>ardh-shpenz</vt:lpstr>
      <vt:lpstr>cash-flow</vt:lpstr>
      <vt:lpstr>kap veta</vt:lpstr>
      <vt:lpstr>AQT</vt:lpstr>
      <vt:lpstr>Aneks statistikor 2</vt:lpstr>
      <vt:lpstr>Inventari 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eriola.collaku</cp:lastModifiedBy>
  <cp:lastPrinted>2014-03-31T06:49:28Z</cp:lastPrinted>
  <dcterms:created xsi:type="dcterms:W3CDTF">2008-12-17T10:29:05Z</dcterms:created>
  <dcterms:modified xsi:type="dcterms:W3CDTF">2014-07-01T09:26:49Z</dcterms:modified>
</cp:coreProperties>
</file>