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4KPPF\2021\4kppf qkb 21\"/>
    </mc:Choice>
  </mc:AlternateContent>
  <xr:revisionPtr revIDLastSave="0" documentId="13_ncr:40009_{4CB53CDD-0669-4E57-84B0-C16AF391DA50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E33" i="11" l="1"/>
  <c r="D18" i="2"/>
  <c r="D104" i="11"/>
  <c r="F104" i="11"/>
  <c r="C71" i="12"/>
  <c r="D82" i="12"/>
  <c r="D25" i="11"/>
  <c r="J22" i="14"/>
  <c r="D71" i="12"/>
  <c r="C63" i="23"/>
  <c r="C62" i="23"/>
  <c r="C64" i="23"/>
  <c r="M23" i="22"/>
  <c r="J23" i="22"/>
  <c r="G10" i="1"/>
  <c r="G12" i="1"/>
  <c r="G16" i="1"/>
  <c r="G23" i="6"/>
  <c r="G18" i="1"/>
  <c r="G19" i="1"/>
  <c r="G23" i="1"/>
  <c r="G20" i="1"/>
  <c r="G21" i="1"/>
  <c r="G26" i="1"/>
  <c r="G27" i="1"/>
  <c r="G36" i="1"/>
  <c r="G43" i="1"/>
  <c r="H18" i="3"/>
  <c r="G45" i="1"/>
  <c r="G46" i="1"/>
  <c r="G48" i="1"/>
  <c r="G50" i="1"/>
  <c r="G55" i="1"/>
  <c r="G61" i="1"/>
  <c r="G64" i="1"/>
  <c r="G65" i="1"/>
  <c r="G66" i="1"/>
  <c r="G67" i="1"/>
  <c r="G71" i="1"/>
  <c r="G73" i="1"/>
  <c r="G68" i="1"/>
  <c r="G69" i="1"/>
  <c r="G35" i="3"/>
  <c r="H35" i="3"/>
  <c r="I8" i="2"/>
  <c r="I9" i="2"/>
  <c r="I12" i="2"/>
  <c r="I13" i="2"/>
  <c r="I14" i="2"/>
  <c r="I15" i="2"/>
  <c r="I21" i="2"/>
  <c r="I25" i="2"/>
  <c r="G25" i="11"/>
  <c r="C65" i="12"/>
  <c r="D65" i="12"/>
  <c r="E65" i="12"/>
  <c r="F72" i="12"/>
  <c r="F65" i="12"/>
  <c r="I60" i="23"/>
  <c r="E8" i="17"/>
  <c r="F8" i="17"/>
  <c r="F9" i="17"/>
  <c r="G60" i="23"/>
  <c r="C60" i="23"/>
  <c r="F163" i="18"/>
  <c r="C144" i="18"/>
  <c r="F115" i="18"/>
  <c r="F67" i="18"/>
  <c r="C48" i="18"/>
  <c r="C96" i="18"/>
  <c r="F13" i="18"/>
  <c r="F12" i="18"/>
  <c r="F25" i="18"/>
  <c r="F60" i="23"/>
  <c r="B60" i="23"/>
  <c r="B62" i="23"/>
  <c r="J58" i="23"/>
  <c r="H58" i="23"/>
  <c r="D58" i="23"/>
  <c r="J57" i="23"/>
  <c r="H57" i="23"/>
  <c r="D57" i="23"/>
  <c r="J56" i="23"/>
  <c r="H56" i="23"/>
  <c r="D56" i="23"/>
  <c r="J55" i="23"/>
  <c r="H55" i="23"/>
  <c r="D55" i="23"/>
  <c r="H54" i="23"/>
  <c r="D54" i="23"/>
  <c r="J53" i="23"/>
  <c r="H53" i="23"/>
  <c r="D53" i="23"/>
  <c r="L53" i="23"/>
  <c r="J52" i="23"/>
  <c r="H52" i="23"/>
  <c r="D52" i="23"/>
  <c r="L52" i="23"/>
  <c r="J51" i="23"/>
  <c r="H51" i="23"/>
  <c r="D51" i="23"/>
  <c r="J50" i="23"/>
  <c r="H50" i="23"/>
  <c r="D50" i="23"/>
  <c r="J49" i="23"/>
  <c r="H49" i="23"/>
  <c r="D49" i="23"/>
  <c r="H48" i="23"/>
  <c r="D48" i="23"/>
  <c r="L48" i="23"/>
  <c r="H47" i="23"/>
  <c r="D47" i="23"/>
  <c r="L47" i="23"/>
  <c r="L60" i="23"/>
  <c r="E128" i="6"/>
  <c r="F128" i="6"/>
  <c r="C86" i="6"/>
  <c r="C100" i="6"/>
  <c r="C114" i="6"/>
  <c r="E102" i="6"/>
  <c r="D102" i="6"/>
  <c r="D110" i="6"/>
  <c r="C110" i="6"/>
  <c r="F102" i="6"/>
  <c r="F55" i="6"/>
  <c r="D97" i="11"/>
  <c r="D88" i="11"/>
  <c r="D72" i="12"/>
  <c r="E72" i="12"/>
  <c r="D128" i="6"/>
  <c r="C103" i="6"/>
  <c r="C104" i="6"/>
  <c r="C105" i="6"/>
  <c r="C106" i="6"/>
  <c r="C107" i="6"/>
  <c r="C108" i="6"/>
  <c r="C109" i="6"/>
  <c r="C101" i="6"/>
  <c r="D33" i="3"/>
  <c r="D16" i="3"/>
  <c r="D9" i="3"/>
  <c r="D10" i="2"/>
  <c r="D11" i="2"/>
  <c r="D4" i="23"/>
  <c r="H4" i="23"/>
  <c r="H17" i="23"/>
  <c r="I19" i="23"/>
  <c r="J4" i="23"/>
  <c r="J17" i="23"/>
  <c r="L4" i="23"/>
  <c r="D5" i="23"/>
  <c r="L5" i="23"/>
  <c r="H5" i="23"/>
  <c r="J5" i="23"/>
  <c r="D6" i="23"/>
  <c r="H6" i="23"/>
  <c r="L6" i="23"/>
  <c r="J6" i="23"/>
  <c r="D7" i="23"/>
  <c r="H7" i="23"/>
  <c r="J7" i="23"/>
  <c r="L7" i="23"/>
  <c r="D8" i="23"/>
  <c r="L8" i="23"/>
  <c r="H8" i="23"/>
  <c r="J8" i="23"/>
  <c r="D9" i="23"/>
  <c r="H9" i="23"/>
  <c r="L9" i="23"/>
  <c r="J9" i="23"/>
  <c r="D10" i="23"/>
  <c r="H10" i="23"/>
  <c r="J10" i="23"/>
  <c r="L10" i="23"/>
  <c r="D11" i="23"/>
  <c r="L11" i="23"/>
  <c r="H11" i="23"/>
  <c r="J11" i="23"/>
  <c r="D12" i="23"/>
  <c r="H12" i="23"/>
  <c r="L12" i="23"/>
  <c r="J12" i="23"/>
  <c r="D13" i="23"/>
  <c r="H13" i="23"/>
  <c r="J13" i="23"/>
  <c r="L13" i="23"/>
  <c r="D14" i="23"/>
  <c r="L14" i="23"/>
  <c r="H14" i="23"/>
  <c r="J14" i="23"/>
  <c r="D15" i="23"/>
  <c r="H15" i="23"/>
  <c r="L15" i="23"/>
  <c r="J15" i="23"/>
  <c r="B17" i="23"/>
  <c r="B19" i="23"/>
  <c r="B43" i="23"/>
  <c r="C17" i="23"/>
  <c r="D17" i="23"/>
  <c r="F17" i="23"/>
  <c r="F19" i="23"/>
  <c r="F43" i="23"/>
  <c r="G17" i="23"/>
  <c r="I17" i="23"/>
  <c r="D25" i="23"/>
  <c r="D38" i="23"/>
  <c r="H25" i="23"/>
  <c r="H38" i="23"/>
  <c r="I40" i="23"/>
  <c r="J25" i="23"/>
  <c r="L25" i="23"/>
  <c r="D26" i="23"/>
  <c r="L26" i="23"/>
  <c r="H26" i="23"/>
  <c r="J26" i="23"/>
  <c r="D27" i="23"/>
  <c r="H27" i="23"/>
  <c r="L27" i="23"/>
  <c r="J27" i="23"/>
  <c r="D28" i="23"/>
  <c r="H28" i="23"/>
  <c r="J28" i="23"/>
  <c r="L28" i="23"/>
  <c r="D29" i="23"/>
  <c r="L29" i="23"/>
  <c r="H29" i="23"/>
  <c r="J29" i="23"/>
  <c r="D30" i="23"/>
  <c r="H30" i="23"/>
  <c r="L30" i="23"/>
  <c r="J30" i="23"/>
  <c r="D31" i="23"/>
  <c r="H31" i="23"/>
  <c r="J31" i="23"/>
  <c r="L31" i="23"/>
  <c r="D32" i="23"/>
  <c r="L32" i="23"/>
  <c r="H32" i="23"/>
  <c r="J32" i="23"/>
  <c r="D33" i="23"/>
  <c r="L33" i="23"/>
  <c r="H33" i="23"/>
  <c r="J33" i="23"/>
  <c r="D34" i="23"/>
  <c r="L34" i="23"/>
  <c r="H34" i="23"/>
  <c r="J34" i="23"/>
  <c r="D35" i="23"/>
  <c r="L35" i="23"/>
  <c r="H35" i="23"/>
  <c r="J35" i="23"/>
  <c r="D36" i="23"/>
  <c r="L36" i="23"/>
  <c r="H36" i="23"/>
  <c r="I36" i="23"/>
  <c r="J36" i="23"/>
  <c r="B38" i="23"/>
  <c r="C38" i="23"/>
  <c r="F38" i="23"/>
  <c r="G38" i="23"/>
  <c r="F40" i="23"/>
  <c r="I38" i="23"/>
  <c r="I43" i="23"/>
  <c r="B40" i="23"/>
  <c r="C43" i="23"/>
  <c r="D43" i="23"/>
  <c r="E43" i="23"/>
  <c r="G43" i="23"/>
  <c r="H43" i="23"/>
  <c r="J43" i="23"/>
  <c r="K43" i="23"/>
  <c r="D6" i="6"/>
  <c r="E6" i="6"/>
  <c r="F6" i="6"/>
  <c r="G6" i="6"/>
  <c r="H6" i="6"/>
  <c r="H9" i="6"/>
  <c r="D7" i="6"/>
  <c r="E7" i="6"/>
  <c r="F7" i="6"/>
  <c r="F9" i="6"/>
  <c r="G7" i="6"/>
  <c r="H7" i="6"/>
  <c r="D8" i="6"/>
  <c r="E8" i="6"/>
  <c r="F8" i="6"/>
  <c r="G8" i="6"/>
  <c r="H8" i="6"/>
  <c r="D12" i="6"/>
  <c r="D18" i="6"/>
  <c r="D33" i="6"/>
  <c r="D45" i="6"/>
  <c r="D52" i="6"/>
  <c r="D62" i="6"/>
  <c r="D69" i="6"/>
  <c r="E12" i="6"/>
  <c r="E18" i="6"/>
  <c r="E33" i="6"/>
  <c r="E45" i="6"/>
  <c r="E52" i="6"/>
  <c r="E62" i="6"/>
  <c r="E69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G13" i="6"/>
  <c r="G15" i="6"/>
  <c r="H16" i="6"/>
  <c r="G18" i="6"/>
  <c r="G33" i="6"/>
  <c r="G45" i="6"/>
  <c r="G52" i="6"/>
  <c r="G62" i="6"/>
  <c r="G69" i="6"/>
  <c r="G74" i="6"/>
  <c r="G79" i="6"/>
  <c r="G86" i="6"/>
  <c r="G93" i="6"/>
  <c r="G100" i="6"/>
  <c r="G114" i="6"/>
  <c r="G119" i="6"/>
  <c r="H18" i="6"/>
  <c r="G19" i="6"/>
  <c r="G20" i="6"/>
  <c r="H23" i="6"/>
  <c r="D29" i="6"/>
  <c r="E29" i="6"/>
  <c r="G35" i="6"/>
  <c r="G36" i="6"/>
  <c r="H36" i="6"/>
  <c r="G37" i="6"/>
  <c r="G39" i="6"/>
  <c r="G60" i="6"/>
  <c r="D40" i="6"/>
  <c r="E40" i="6"/>
  <c r="F40" i="6"/>
  <c r="G40" i="6"/>
  <c r="H40" i="6"/>
  <c r="H43" i="6"/>
  <c r="D49" i="6"/>
  <c r="D54" i="6"/>
  <c r="E54" i="6"/>
  <c r="F54" i="6"/>
  <c r="G54" i="6"/>
  <c r="H54" i="6"/>
  <c r="H58" i="6"/>
  <c r="I54" i="6"/>
  <c r="E55" i="6"/>
  <c r="D55" i="6"/>
  <c r="D58" i="6"/>
  <c r="G55" i="6"/>
  <c r="H55" i="6"/>
  <c r="D56" i="6"/>
  <c r="F56" i="6"/>
  <c r="F58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E75" i="6"/>
  <c r="E76" i="6"/>
  <c r="C76" i="6"/>
  <c r="F75" i="6"/>
  <c r="F76" i="6"/>
  <c r="G75" i="6"/>
  <c r="G76" i="6"/>
  <c r="H75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C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C94" i="6"/>
  <c r="F94" i="6"/>
  <c r="G94" i="6"/>
  <c r="G96" i="6"/>
  <c r="H94" i="6"/>
  <c r="H96" i="6"/>
  <c r="D95" i="6"/>
  <c r="E95" i="6"/>
  <c r="F95" i="6"/>
  <c r="G95" i="6"/>
  <c r="H95" i="6"/>
  <c r="G101" i="6"/>
  <c r="H101" i="6"/>
  <c r="H102" i="6"/>
  <c r="H109" i="6"/>
  <c r="H131" i="6"/>
  <c r="E110" i="6"/>
  <c r="F110" i="6"/>
  <c r="G110" i="6"/>
  <c r="H110" i="6"/>
  <c r="D115" i="6"/>
  <c r="D116" i="6"/>
  <c r="C116" i="6"/>
  <c r="E115" i="6"/>
  <c r="F115" i="6"/>
  <c r="F117" i="6"/>
  <c r="G115" i="6"/>
  <c r="G116" i="6"/>
  <c r="H115" i="6"/>
  <c r="H116" i="6"/>
  <c r="F116" i="6"/>
  <c r="G117" i="6"/>
  <c r="H117" i="6"/>
  <c r="D120" i="6"/>
  <c r="D124" i="6"/>
  <c r="E120" i="6"/>
  <c r="F120" i="6"/>
  <c r="G120" i="6"/>
  <c r="H120" i="6"/>
  <c r="D121" i="6"/>
  <c r="E121" i="6"/>
  <c r="E124" i="6"/>
  <c r="F121" i="6"/>
  <c r="G121" i="6"/>
  <c r="G124" i="6"/>
  <c r="H121" i="6"/>
  <c r="D123" i="6"/>
  <c r="E123" i="6"/>
  <c r="F123" i="6"/>
  <c r="F124" i="6"/>
  <c r="G123" i="6"/>
  <c r="H123" i="6"/>
  <c r="H124" i="6"/>
  <c r="D131" i="6"/>
  <c r="C131" i="6"/>
  <c r="E131" i="6"/>
  <c r="F131" i="6"/>
  <c r="C12" i="12"/>
  <c r="E8" i="2"/>
  <c r="D12" i="12"/>
  <c r="F8" i="2"/>
  <c r="E12" i="12"/>
  <c r="F12" i="12"/>
  <c r="C17" i="12"/>
  <c r="C34" i="12"/>
  <c r="C43" i="12"/>
  <c r="C97" i="12"/>
  <c r="D17" i="12"/>
  <c r="D34" i="12"/>
  <c r="D43" i="12"/>
  <c r="E17" i="12"/>
  <c r="E34" i="12"/>
  <c r="E43" i="12"/>
  <c r="E97" i="12"/>
  <c r="E100" i="12"/>
  <c r="F17" i="12"/>
  <c r="F34" i="12"/>
  <c r="F43" i="12"/>
  <c r="F97" i="12"/>
  <c r="F100" i="12"/>
  <c r="F105" i="12"/>
  <c r="G77" i="11"/>
  <c r="C36" i="12"/>
  <c r="E21" i="2"/>
  <c r="D36" i="12"/>
  <c r="F21" i="2"/>
  <c r="E125" i="6"/>
  <c r="E36" i="12"/>
  <c r="F36" i="12"/>
  <c r="C60" i="12"/>
  <c r="D60" i="12"/>
  <c r="E60" i="12"/>
  <c r="F60" i="12"/>
  <c r="C68" i="12"/>
  <c r="E12" i="2"/>
  <c r="D90" i="6"/>
  <c r="D68" i="12"/>
  <c r="F12" i="2"/>
  <c r="E68" i="12"/>
  <c r="F68" i="12"/>
  <c r="H12" i="2"/>
  <c r="C72" i="12"/>
  <c r="E14" i="2"/>
  <c r="D97" i="6"/>
  <c r="C77" i="12"/>
  <c r="E13" i="2"/>
  <c r="D111" i="6"/>
  <c r="D77" i="12"/>
  <c r="E77" i="12"/>
  <c r="F77" i="12"/>
  <c r="G109" i="6"/>
  <c r="G131" i="6"/>
  <c r="C81" i="12"/>
  <c r="E15" i="2"/>
  <c r="E10" i="3"/>
  <c r="D81" i="12"/>
  <c r="F15" i="2"/>
  <c r="C89" i="12"/>
  <c r="D89" i="12"/>
  <c r="E89" i="12"/>
  <c r="F89" i="12"/>
  <c r="F20" i="11"/>
  <c r="F12" i="11"/>
  <c r="G20" i="11"/>
  <c r="G12" i="11"/>
  <c r="D34" i="11"/>
  <c r="D33" i="11"/>
  <c r="E34" i="11"/>
  <c r="F34" i="11"/>
  <c r="G34" i="11"/>
  <c r="D40" i="11"/>
  <c r="E40" i="11"/>
  <c r="F40" i="11"/>
  <c r="G40" i="11"/>
  <c r="D50" i="11"/>
  <c r="E50" i="11"/>
  <c r="F50" i="11"/>
  <c r="F33" i="11"/>
  <c r="G50" i="11"/>
  <c r="G33" i="11"/>
  <c r="G60" i="11"/>
  <c r="E97" i="11"/>
  <c r="E88" i="11"/>
  <c r="G97" i="11"/>
  <c r="G88" i="11"/>
  <c r="G43" i="6"/>
  <c r="G8" i="20"/>
  <c r="G9" i="20"/>
  <c r="D10" i="20"/>
  <c r="F10" i="20"/>
  <c r="F42" i="20"/>
  <c r="F49" i="20"/>
  <c r="G10" i="20"/>
  <c r="D11" i="20"/>
  <c r="D43" i="20"/>
  <c r="E11" i="20"/>
  <c r="F11" i="20"/>
  <c r="F12" i="20"/>
  <c r="G13" i="20"/>
  <c r="G14" i="20"/>
  <c r="G15" i="20"/>
  <c r="G16" i="20"/>
  <c r="F17" i="20"/>
  <c r="D23" i="20"/>
  <c r="G23" i="20"/>
  <c r="G24" i="20"/>
  <c r="G25" i="20"/>
  <c r="D26" i="20"/>
  <c r="G26" i="20"/>
  <c r="E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D49" i="20"/>
  <c r="E42" i="20"/>
  <c r="F43" i="20"/>
  <c r="F44" i="20"/>
  <c r="G45" i="20"/>
  <c r="G46" i="20"/>
  <c r="G47" i="20"/>
  <c r="G48" i="20"/>
  <c r="L14" i="14"/>
  <c r="L18" i="14"/>
  <c r="L19" i="14"/>
  <c r="L21" i="14"/>
  <c r="L24" i="14"/>
  <c r="L25" i="14"/>
  <c r="L26" i="14"/>
  <c r="F28" i="14"/>
  <c r="G28" i="14"/>
  <c r="H28" i="14"/>
  <c r="I28" i="14"/>
  <c r="K28" i="14"/>
  <c r="F29" i="14"/>
  <c r="G29" i="14"/>
  <c r="H29" i="14"/>
  <c r="H30" i="14"/>
  <c r="I29" i="14"/>
  <c r="I30" i="14"/>
  <c r="K29" i="14"/>
  <c r="F30" i="14"/>
  <c r="G30" i="14"/>
  <c r="K30" i="14"/>
  <c r="D16" i="13"/>
  <c r="E16" i="13"/>
  <c r="F16" i="13"/>
  <c r="G16" i="13"/>
  <c r="J16" i="13"/>
  <c r="J23" i="13"/>
  <c r="K18" i="13"/>
  <c r="E35" i="3"/>
  <c r="E39" i="3"/>
  <c r="F35" i="3"/>
  <c r="D35" i="3"/>
  <c r="I35" i="3"/>
  <c r="I39" i="3"/>
  <c r="I43" i="3"/>
  <c r="G8" i="2"/>
  <c r="G16" i="2"/>
  <c r="G23" i="2"/>
  <c r="H8" i="2"/>
  <c r="G77" i="6"/>
  <c r="H77" i="6"/>
  <c r="E9" i="2"/>
  <c r="F9" i="2"/>
  <c r="D9" i="2"/>
  <c r="G9" i="2"/>
  <c r="H9" i="2"/>
  <c r="G12" i="2"/>
  <c r="F90" i="6"/>
  <c r="H90" i="6"/>
  <c r="F13" i="2"/>
  <c r="E111" i="6"/>
  <c r="G13" i="2"/>
  <c r="F111" i="6"/>
  <c r="F14" i="2"/>
  <c r="E97" i="6"/>
  <c r="C97" i="6"/>
  <c r="G14" i="2"/>
  <c r="F97" i="6"/>
  <c r="H14" i="2"/>
  <c r="G97" i="6"/>
  <c r="H97" i="6"/>
  <c r="G15" i="2"/>
  <c r="H15" i="2"/>
  <c r="H10" i="3"/>
  <c r="I10" i="3"/>
  <c r="G21" i="2"/>
  <c r="F125" i="6"/>
  <c r="H21" i="2"/>
  <c r="G125" i="6"/>
  <c r="H125" i="6"/>
  <c r="D8" i="1"/>
  <c r="D10" i="6"/>
  <c r="E8" i="1"/>
  <c r="E10" i="6"/>
  <c r="H8" i="1"/>
  <c r="H10" i="6"/>
  <c r="D10" i="1"/>
  <c r="E10" i="1"/>
  <c r="H10" i="1"/>
  <c r="D12" i="1"/>
  <c r="D19" i="6"/>
  <c r="D22" i="6"/>
  <c r="E12" i="1"/>
  <c r="F15" i="3"/>
  <c r="E19" i="6"/>
  <c r="E22" i="6"/>
  <c r="F12" i="1"/>
  <c r="F19" i="6"/>
  <c r="H12" i="1"/>
  <c r="H15" i="3"/>
  <c r="H19" i="6"/>
  <c r="H22" i="6"/>
  <c r="D13" i="1"/>
  <c r="D20" i="6"/>
  <c r="D72" i="6"/>
  <c r="E13" i="1"/>
  <c r="F13" i="1"/>
  <c r="F20" i="6"/>
  <c r="H13" i="1"/>
  <c r="I15" i="3"/>
  <c r="H20" i="6"/>
  <c r="H72" i="6"/>
  <c r="H16" i="1"/>
  <c r="D18" i="1"/>
  <c r="D16" i="6"/>
  <c r="E18" i="1"/>
  <c r="E16" i="6"/>
  <c r="E13" i="6"/>
  <c r="E15" i="6"/>
  <c r="F18" i="1"/>
  <c r="F16" i="6"/>
  <c r="G16" i="6"/>
  <c r="H18" i="1"/>
  <c r="I17" i="3"/>
  <c r="D19" i="1"/>
  <c r="D23" i="1"/>
  <c r="E19" i="1"/>
  <c r="F19" i="1"/>
  <c r="H19" i="1"/>
  <c r="D20" i="1"/>
  <c r="E20" i="1"/>
  <c r="F20" i="1"/>
  <c r="H20" i="1"/>
  <c r="H13" i="6"/>
  <c r="H15" i="6"/>
  <c r="D21" i="1"/>
  <c r="E21" i="1"/>
  <c r="F21" i="1"/>
  <c r="F17" i="3"/>
  <c r="H21" i="1"/>
  <c r="H23" i="1"/>
  <c r="H29" i="1"/>
  <c r="H38" i="1"/>
  <c r="D26" i="1"/>
  <c r="E26" i="1"/>
  <c r="F26" i="1"/>
  <c r="H26" i="1"/>
  <c r="D27" i="1"/>
  <c r="E27" i="1"/>
  <c r="F11" i="3"/>
  <c r="D11" i="3"/>
  <c r="E11" i="3"/>
  <c r="F27" i="1"/>
  <c r="G11" i="3"/>
  <c r="H27" i="1"/>
  <c r="H11" i="3"/>
  <c r="F33" i="1"/>
  <c r="G26" i="3"/>
  <c r="G31" i="3"/>
  <c r="H33" i="1"/>
  <c r="H36" i="1"/>
  <c r="D43" i="1"/>
  <c r="D35" i="6"/>
  <c r="E43" i="1"/>
  <c r="E35" i="6"/>
  <c r="F43" i="1"/>
  <c r="F35" i="6"/>
  <c r="H43" i="1"/>
  <c r="H35" i="6"/>
  <c r="D45" i="1"/>
  <c r="D55" i="1"/>
  <c r="D34" i="6"/>
  <c r="E45" i="1"/>
  <c r="E34" i="6"/>
  <c r="F45" i="1"/>
  <c r="F46" i="6"/>
  <c r="F34" i="6"/>
  <c r="G34" i="6"/>
  <c r="H45" i="1"/>
  <c r="H34" i="6"/>
  <c r="H42" i="6"/>
  <c r="D46" i="1"/>
  <c r="D36" i="6"/>
  <c r="E46" i="1"/>
  <c r="E36" i="6"/>
  <c r="F46" i="1"/>
  <c r="F36" i="6"/>
  <c r="H46" i="1"/>
  <c r="D47" i="1"/>
  <c r="D37" i="6"/>
  <c r="E47" i="1"/>
  <c r="E37" i="6"/>
  <c r="E42" i="6"/>
  <c r="H47" i="1"/>
  <c r="H37" i="6"/>
  <c r="D48" i="1"/>
  <c r="D66" i="6"/>
  <c r="D38" i="6"/>
  <c r="E48" i="1"/>
  <c r="E63" i="6"/>
  <c r="E65" i="6"/>
  <c r="F48" i="1"/>
  <c r="F66" i="6"/>
  <c r="G66" i="6"/>
  <c r="H48" i="1"/>
  <c r="H38" i="6"/>
  <c r="D50" i="1"/>
  <c r="D39" i="6"/>
  <c r="D60" i="6"/>
  <c r="E50" i="1"/>
  <c r="F50" i="1"/>
  <c r="F39" i="6"/>
  <c r="F60" i="6"/>
  <c r="H50" i="1"/>
  <c r="H39" i="6"/>
  <c r="H60" i="6"/>
  <c r="H55" i="1"/>
  <c r="D61" i="1"/>
  <c r="E61" i="1"/>
  <c r="F61" i="1"/>
  <c r="H61" i="1"/>
  <c r="D64" i="1"/>
  <c r="E64" i="1"/>
  <c r="F64" i="1"/>
  <c r="C7" i="13"/>
  <c r="C16" i="13"/>
  <c r="C23" i="13"/>
  <c r="H64" i="1"/>
  <c r="D65" i="1"/>
  <c r="E65" i="1"/>
  <c r="F65" i="1"/>
  <c r="H65" i="1"/>
  <c r="I37" i="3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E89" i="6"/>
  <c r="E9" i="6"/>
  <c r="E96" i="6"/>
  <c r="C96" i="6"/>
  <c r="E20" i="6"/>
  <c r="E72" i="6"/>
  <c r="E16" i="1"/>
  <c r="E23" i="6"/>
  <c r="F16" i="1"/>
  <c r="F23" i="6"/>
  <c r="F63" i="6"/>
  <c r="F65" i="6"/>
  <c r="C95" i="6"/>
  <c r="C64" i="12"/>
  <c r="C88" i="12"/>
  <c r="C96" i="12"/>
  <c r="D129" i="6"/>
  <c r="C88" i="6"/>
  <c r="C128" i="6"/>
  <c r="C75" i="6"/>
  <c r="F96" i="6"/>
  <c r="F64" i="12"/>
  <c r="F88" i="12"/>
  <c r="F96" i="12"/>
  <c r="F102" i="12"/>
  <c r="H25" i="2"/>
  <c r="J38" i="23"/>
  <c r="C102" i="6"/>
  <c r="D9" i="6"/>
  <c r="C127" i="6"/>
  <c r="F47" i="1"/>
  <c r="F37" i="6"/>
  <c r="F97" i="11"/>
  <c r="F88" i="11"/>
  <c r="F43" i="6"/>
  <c r="F59" i="6"/>
  <c r="G10" i="6"/>
  <c r="E58" i="6"/>
  <c r="H71" i="1"/>
  <c r="H73" i="1"/>
  <c r="H79" i="1"/>
  <c r="F23" i="1"/>
  <c r="I44" i="3"/>
  <c r="I11" i="3"/>
  <c r="E66" i="6"/>
  <c r="H63" i="6"/>
  <c r="H65" i="6"/>
  <c r="E38" i="6"/>
  <c r="D13" i="6"/>
  <c r="D15" i="6"/>
  <c r="G9" i="6"/>
  <c r="I18" i="3"/>
  <c r="H66" i="6"/>
  <c r="G58" i="6"/>
  <c r="I16" i="2"/>
  <c r="I23" i="2"/>
  <c r="G22" i="6"/>
  <c r="G63" i="6"/>
  <c r="G65" i="6"/>
  <c r="G38" i="6"/>
  <c r="G46" i="6"/>
  <c r="E64" i="12"/>
  <c r="E88" i="12"/>
  <c r="E96" i="12"/>
  <c r="D12" i="20"/>
  <c r="L13" i="14"/>
  <c r="F62" i="23"/>
  <c r="D17" i="20"/>
  <c r="D44" i="20"/>
  <c r="F43" i="3"/>
  <c r="D43" i="3"/>
  <c r="I13" i="13"/>
  <c r="K13" i="13"/>
  <c r="I20" i="13"/>
  <c r="K20" i="13"/>
  <c r="D96" i="6"/>
  <c r="E117" i="6"/>
  <c r="E116" i="6"/>
  <c r="F25" i="2"/>
  <c r="G15" i="3"/>
  <c r="G42" i="6"/>
  <c r="D14" i="2"/>
  <c r="G10" i="3"/>
  <c r="F129" i="6"/>
  <c r="L58" i="23"/>
  <c r="L57" i="23"/>
  <c r="L55" i="23"/>
  <c r="L51" i="23"/>
  <c r="L50" i="23"/>
  <c r="H60" i="23"/>
  <c r="H62" i="23"/>
  <c r="L49" i="23"/>
  <c r="J60" i="23"/>
  <c r="D60" i="23"/>
  <c r="L54" i="23"/>
  <c r="L56" i="23"/>
  <c r="D15" i="2"/>
  <c r="F10" i="3"/>
  <c r="D10" i="3"/>
  <c r="G8" i="3"/>
  <c r="F130" i="6"/>
  <c r="F22" i="6"/>
  <c r="F72" i="6"/>
  <c r="C111" i="6"/>
  <c r="D8" i="2"/>
  <c r="F16" i="2"/>
  <c r="F23" i="2"/>
  <c r="E77" i="6"/>
  <c r="D43" i="6"/>
  <c r="D59" i="6"/>
  <c r="C100" i="12"/>
  <c r="C101" i="12"/>
  <c r="C102" i="12"/>
  <c r="E25" i="2"/>
  <c r="D25" i="2"/>
  <c r="F42" i="6"/>
  <c r="D77" i="6"/>
  <c r="E16" i="2"/>
  <c r="E23" i="2"/>
  <c r="D39" i="23"/>
  <c r="G79" i="1"/>
  <c r="L17" i="23"/>
  <c r="L43" i="23"/>
  <c r="E28" i="20"/>
  <c r="J29" i="14"/>
  <c r="L22" i="14"/>
  <c r="D42" i="6"/>
  <c r="F60" i="11"/>
  <c r="D12" i="2"/>
  <c r="E90" i="6"/>
  <c r="C90" i="6"/>
  <c r="L29" i="14"/>
  <c r="D21" i="2"/>
  <c r="D125" i="6"/>
  <c r="F76" i="11"/>
  <c r="G67" i="11"/>
  <c r="G66" i="11"/>
  <c r="G111" i="11"/>
  <c r="G118" i="11"/>
  <c r="L38" i="23"/>
  <c r="I41" i="23"/>
  <c r="G29" i="1"/>
  <c r="G38" i="1"/>
  <c r="H130" i="6"/>
  <c r="I27" i="2"/>
  <c r="I8" i="3"/>
  <c r="I19" i="3"/>
  <c r="I23" i="3"/>
  <c r="I41" i="3"/>
  <c r="G90" i="6"/>
  <c r="E101" i="12"/>
  <c r="E102" i="12"/>
  <c r="G25" i="2"/>
  <c r="G18" i="3"/>
  <c r="B64" i="23"/>
  <c r="F63" i="23"/>
  <c r="E15" i="3"/>
  <c r="D15" i="3"/>
  <c r="E23" i="1"/>
  <c r="E29" i="1"/>
  <c r="G42" i="20"/>
  <c r="D117" i="6"/>
  <c r="C115" i="6"/>
  <c r="C117" i="6"/>
  <c r="D64" i="12"/>
  <c r="D88" i="12"/>
  <c r="D96" i="12"/>
  <c r="E129" i="6"/>
  <c r="C129" i="6"/>
  <c r="E46" i="6"/>
  <c r="E17" i="3"/>
  <c r="D17" i="3"/>
  <c r="F8" i="1"/>
  <c r="C93" i="6"/>
  <c r="D13" i="2"/>
  <c r="F55" i="1"/>
  <c r="F38" i="6"/>
  <c r="F77" i="6"/>
  <c r="E25" i="11"/>
  <c r="E20" i="11"/>
  <c r="H26" i="3"/>
  <c r="H31" i="3"/>
  <c r="D16" i="1"/>
  <c r="D23" i="6"/>
  <c r="H17" i="3"/>
  <c r="I26" i="3"/>
  <c r="I31" i="3"/>
  <c r="F13" i="6"/>
  <c r="F15" i="6"/>
  <c r="D63" i="6"/>
  <c r="D65" i="6"/>
  <c r="H46" i="6"/>
  <c r="C87" i="6"/>
  <c r="H13" i="2"/>
  <c r="H16" i="2"/>
  <c r="H23" i="2"/>
  <c r="D22" i="11"/>
  <c r="G11" i="20"/>
  <c r="H37" i="3"/>
  <c r="H39" i="3"/>
  <c r="D46" i="6"/>
  <c r="E39" i="6"/>
  <c r="E60" i="6"/>
  <c r="F36" i="1"/>
  <c r="G17" i="3"/>
  <c r="E43" i="20"/>
  <c r="G43" i="20"/>
  <c r="G130" i="6"/>
  <c r="H27" i="2"/>
  <c r="H8" i="3"/>
  <c r="H19" i="3"/>
  <c r="H23" i="3"/>
  <c r="H41" i="3"/>
  <c r="C105" i="12"/>
  <c r="G27" i="2"/>
  <c r="F67" i="11"/>
  <c r="F66" i="11"/>
  <c r="F111" i="11"/>
  <c r="F118" i="11"/>
  <c r="F69" i="1"/>
  <c r="E76" i="11"/>
  <c r="F132" i="6"/>
  <c r="F134" i="6"/>
  <c r="F136" i="6"/>
  <c r="G19" i="3"/>
  <c r="G23" i="3"/>
  <c r="E105" i="12"/>
  <c r="F77" i="11"/>
  <c r="F70" i="1"/>
  <c r="H12" i="13"/>
  <c r="E18" i="3"/>
  <c r="E19" i="3"/>
  <c r="E23" i="3"/>
  <c r="E41" i="3"/>
  <c r="E33" i="1"/>
  <c r="E12" i="11"/>
  <c r="E60" i="11"/>
  <c r="D97" i="12"/>
  <c r="D100" i="12"/>
  <c r="D105" i="12"/>
  <c r="E77" i="11"/>
  <c r="F10" i="1"/>
  <c r="F29" i="1"/>
  <c r="F38" i="1"/>
  <c r="F10" i="6"/>
  <c r="E130" i="6"/>
  <c r="F27" i="2"/>
  <c r="F8" i="3"/>
  <c r="E8" i="3"/>
  <c r="D130" i="6"/>
  <c r="E27" i="2"/>
  <c r="D16" i="2"/>
  <c r="D23" i="2"/>
  <c r="D27" i="2"/>
  <c r="J17" i="14"/>
  <c r="D20" i="11"/>
  <c r="H132" i="6"/>
  <c r="H134" i="6"/>
  <c r="H136" i="6"/>
  <c r="C77" i="6"/>
  <c r="E33" i="20"/>
  <c r="G28" i="20"/>
  <c r="G33" i="20"/>
  <c r="D29" i="1"/>
  <c r="D8" i="3"/>
  <c r="D132" i="6"/>
  <c r="C130" i="6"/>
  <c r="E132" i="6"/>
  <c r="E134" i="6"/>
  <c r="E136" i="6"/>
  <c r="H7" i="13"/>
  <c r="F71" i="1"/>
  <c r="F73" i="1"/>
  <c r="F79" i="1"/>
  <c r="G37" i="3"/>
  <c r="G39" i="3"/>
  <c r="G41" i="3"/>
  <c r="D77" i="11"/>
  <c r="D70" i="1"/>
  <c r="H19" i="13"/>
  <c r="I19" i="13"/>
  <c r="K19" i="13"/>
  <c r="E70" i="1"/>
  <c r="D33" i="1"/>
  <c r="D12" i="11"/>
  <c r="D60" i="11"/>
  <c r="E12" i="20"/>
  <c r="L17" i="14"/>
  <c r="J28" i="14"/>
  <c r="E36" i="1"/>
  <c r="E38" i="1"/>
  <c r="F26" i="3"/>
  <c r="E67" i="11"/>
  <c r="E66" i="11"/>
  <c r="E69" i="1"/>
  <c r="D76" i="11"/>
  <c r="K12" i="13"/>
  <c r="I12" i="13"/>
  <c r="G132" i="6"/>
  <c r="G134" i="6"/>
  <c r="G136" i="6"/>
  <c r="D69" i="1"/>
  <c r="D71" i="1"/>
  <c r="D73" i="1"/>
  <c r="D67" i="11"/>
  <c r="D66" i="11"/>
  <c r="D111" i="11"/>
  <c r="H16" i="13"/>
  <c r="H23" i="13"/>
  <c r="I7" i="13"/>
  <c r="J30" i="14"/>
  <c r="L28" i="14"/>
  <c r="L30" i="14"/>
  <c r="G12" i="20"/>
  <c r="G17" i="20"/>
  <c r="E44" i="20"/>
  <c r="E17" i="20"/>
  <c r="C132" i="6"/>
  <c r="D134" i="6"/>
  <c r="D26" i="3"/>
  <c r="D31" i="3"/>
  <c r="F31" i="3"/>
  <c r="E71" i="1"/>
  <c r="F37" i="3"/>
  <c r="D118" i="11"/>
  <c r="D36" i="1"/>
  <c r="D38" i="1"/>
  <c r="E26" i="3"/>
  <c r="E31" i="3"/>
  <c r="C134" i="6"/>
  <c r="D136" i="6"/>
  <c r="C136" i="6"/>
  <c r="G44" i="20"/>
  <c r="G49" i="20"/>
  <c r="E49" i="20"/>
  <c r="I16" i="13"/>
  <c r="I23" i="13"/>
  <c r="K7" i="13"/>
  <c r="K16" i="13"/>
  <c r="K23" i="13"/>
  <c r="D37" i="3"/>
  <c r="F39" i="3"/>
  <c r="D79" i="1"/>
  <c r="D39" i="3"/>
  <c r="E43" i="6"/>
  <c r="E59" i="6"/>
  <c r="E111" i="11"/>
  <c r="E118" i="11"/>
  <c r="E55" i="1"/>
  <c r="E73" i="1"/>
  <c r="E79" i="1"/>
  <c r="F18" i="3"/>
  <c r="D18" i="3"/>
  <c r="D19" i="3"/>
  <c r="D23" i="3"/>
  <c r="D41" i="3"/>
  <c r="D44" i="3"/>
  <c r="F19" i="3"/>
  <c r="F23" i="3"/>
  <c r="F41" i="3"/>
  <c r="F44" i="3"/>
  <c r="E43" i="3"/>
  <c r="E44" i="3"/>
</calcChain>
</file>

<file path=xl/sharedStrings.xml><?xml version="1.0" encoding="utf-8"?>
<sst xmlns="http://schemas.openxmlformats.org/spreadsheetml/2006/main" count="1091" uniqueCount="682">
  <si>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</si>
  <si>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</si>
  <si>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</si>
  <si>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</si>
  <si>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</si>
  <si>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</si>
  <si>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</si>
  <si>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</si>
  <si>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</si>
  <si>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</si>
  <si>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</si>
  <si>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</si>
  <si>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</si>
  <si>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</si>
  <si>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</si>
  <si>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</si>
  <si>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</si>
  <si>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</si>
  <si>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</si>
  <si>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</si>
  <si>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</si>
  <si>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</si>
  <si>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</si>
  <si>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</si>
  <si>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</si>
  <si>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</si>
  <si>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</si>
  <si>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</si>
  <si>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</si>
  <si>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</si>
  <si>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</si>
  <si>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</si>
  <si>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</si>
  <si>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</si>
  <si>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</si>
  <si>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</si>
  <si>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</si>
  <si>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</si>
  <si>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</si>
  <si>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</si>
  <si>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</si>
  <si>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</si>
  <si>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</si>
  <si>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</si>
  <si>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</si>
  <si>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</si>
  <si>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</si>
  <si>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</si>
  <si>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</si>
  <si>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</si>
  <si>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</si>
  <si>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</si>
  <si>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</si>
  <si>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</si>
  <si>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</si>
  <si>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</si>
  <si>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</si>
  <si>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</si>
  <si>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</si>
  <si>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</si>
  <si>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</si>
  <si>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</si>
  <si>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</si>
  <si>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</si>
  <si>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</si>
  <si>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</si>
  <si>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</si>
  <si>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</si>
  <si>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</si>
  <si>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</si>
  <si>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</si>
  <si>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</si>
  <si>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</si>
  <si>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</si>
  <si>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</si>
  <si>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</si>
  <si>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</si>
  <si>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</si>
  <si>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</si>
  <si>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</si>
  <si>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</si>
  <si>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</si>
  <si>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</si>
  <si>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</si>
  <si>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</si>
  <si>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</si>
  <si>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</si>
  <si>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</si>
  <si>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</si>
  <si>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</si>
  <si>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</si>
  <si>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</si>
  <si>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</si>
  <si>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</si>
  <si>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</si>
  <si>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</si>
  <si>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</si>
  <si>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</si>
  <si>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</si>
  <si>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</si>
  <si>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</si>
  <si>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</si>
  <si>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</si>
  <si>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</si>
  <si>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</si>
  <si>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</si>
  <si>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</si>
  <si>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</si>
  <si>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</si>
  <si>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</si>
  <si>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</si>
  <si>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</si>
  <si>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</si>
  <si>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</si>
  <si>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</si>
  <si>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</si>
  <si>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</si>
  <si>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</si>
  <si>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</si>
  <si>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</si>
  <si>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</si>
  <si>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</si>
  <si>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</si>
  <si>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</si>
  <si>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</si>
  <si>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</si>
  <si>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</si>
  <si>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</si>
  <si>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</si>
  <si>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</si>
  <si>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</si>
  <si>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</si>
  <si>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</si>
  <si>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</si>
  <si>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</si>
  <si>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</si>
  <si>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</si>
  <si>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</si>
  <si>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</si>
  <si>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</si>
  <si>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</si>
  <si>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</si>
  <si>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</si>
  <si>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</si>
  <si>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</si>
  <si>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</si>
  <si>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</si>
  <si>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</si>
  <si>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</si>
  <si>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</si>
  <si>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</si>
  <si>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</si>
  <si>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</si>
  <si>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</si>
  <si>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</si>
  <si>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</si>
  <si>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</si>
  <si>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</si>
  <si>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</si>
  <si>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</si>
  <si>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</si>
  <si>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</si>
  <si>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</si>
  <si>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</si>
  <si>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</si>
  <si>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</si>
  <si>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</si>
  <si>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</si>
  <si>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</si>
  <si>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</si>
  <si>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</si>
  <si>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</si>
  <si>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</si>
  <si>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</si>
  <si>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</si>
  <si>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</si>
  <si>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</si>
  <si>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</si>
  <si>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</si>
  <si>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</si>
  <si>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</si>
  <si>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</si>
  <si>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</si>
  <si>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</si>
  <si>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</si>
  <si>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</si>
  <si>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</si>
  <si>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</si>
  <si>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</si>
  <si>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</si>
  <si>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</si>
  <si>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</si>
  <si>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</si>
  <si>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</si>
  <si>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</si>
  <si>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</si>
  <si>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</si>
  <si>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</si>
  <si>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</si>
  <si>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</si>
  <si>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</si>
  <si>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</si>
  <si>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</si>
  <si>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</si>
  <si>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</si>
  <si>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</si>
  <si>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</si>
  <si>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</si>
  <si>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</si>
  <si>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</si>
  <si>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</si>
  <si>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</si>
  <si>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</si>
  <si>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</si>
  <si>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</si>
  <si>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</si>
  <si>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</si>
  <si>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</si>
  <si>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</si>
  <si>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</si>
  <si>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</si>
  <si>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</si>
  <si>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</si>
  <si>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</si>
  <si>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</si>
  <si>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</si>
  <si>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</si>
  <si>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</si>
  <si>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</si>
  <si>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</si>
  <si>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</si>
  <si>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</si>
  <si>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</si>
  <si>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</si>
  <si>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</si>
  <si>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</si>
  <si>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</si>
  <si>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</si>
  <si>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</si>
  <si>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</si>
  <si>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</si>
  <si>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</si>
  <si>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</si>
  <si>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</si>
  <si>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</si>
  <si>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</si>
  <si>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</si>
  <si>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</si>
  <si>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</si>
  <si>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</si>
  <si>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</si>
  <si>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</si>
  <si>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</si>
  <si>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</si>
  <si>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</si>
  <si>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</si>
  <si>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</si>
  <si>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</si>
  <si>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</si>
  <si>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</si>
  <si>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</si>
  <si>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</si>
  <si>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</si>
  <si>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</si>
  <si>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</si>
  <si>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</si>
  <si>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</si>
  <si>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</si>
  <si>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</si>
  <si>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</si>
  <si>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</si>
  <si>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</si>
  <si>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</si>
  <si>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</si>
  <si>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</si>
  <si>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</si>
  <si>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</si>
  <si>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</si>
  <si>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</si>
  <si>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</si>
  <si>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</si>
  <si>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</si>
  <si>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</si>
  <si>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</si>
  <si>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</si>
  <si>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</si>
  <si>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</si>
  <si>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</si>
  <si>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</si>
  <si>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</si>
  <si>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</si>
  <si>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</si>
  <si>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</si>
  <si>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</si>
  <si>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</si>
  <si>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</si>
  <si>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</si>
  <si>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</si>
  <si>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</si>
  <si>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</si>
  <si>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</si>
  <si>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</si>
  <si>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</si>
  <si>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</si>
  <si>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</si>
  <si>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</si>
  <si>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</si>
  <si>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</si>
  <si>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</si>
  <si>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</si>
  <si>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</si>
  <si>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</si>
  <si>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</si>
  <si>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</si>
  <si>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</si>
  <si>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</si>
  <si>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</si>
  <si>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</si>
  <si>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</si>
  <si>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</si>
  <si>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</si>
  <si>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</si>
  <si>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</si>
  <si>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</si>
  <si>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</si>
  <si>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</si>
  <si>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</si>
  <si>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</si>
  <si>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</si>
  <si>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</si>
  <si>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</si>
  <si>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</si>
  <si>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</si>
  <si>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</si>
  <si>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</si>
  <si>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</si>
  <si>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</si>
  <si>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</si>
  <si>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</si>
  <si>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</si>
  <si>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</si>
  <si>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</si>
  <si>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</si>
  <si>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</si>
  <si>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</si>
  <si>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</si>
  <si>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</si>
  <si>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</si>
  <si>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</si>
  <si>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</si>
  <si>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</si>
  <si>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</si>
  <si>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</si>
  <si>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</si>
  <si>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</si>
  <si>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</si>
  <si>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</si>
  <si>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</si>
  <si>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</si>
  <si>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</si>
  <si>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</si>
  <si>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</si>
  <si>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</si>
  <si>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</si>
  <si>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</si>
  <si>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</si>
  <si>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</si>
  <si>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</si>
  <si>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</si>
  <si>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</si>
  <si>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</si>
  <si>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</si>
  <si>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</si>
  <si>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</si>
  <si>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</si>
  <si>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</si>
  <si>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</si>
  <si>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</si>
  <si>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</si>
  <si>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</si>
  <si>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</si>
  <si>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</si>
  <si>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</si>
  <si>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</si>
  <si>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</si>
  <si>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</si>
  <si>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</si>
  <si>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</si>
  <si>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</si>
  <si>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</si>
  <si>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</si>
  <si>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</si>
  <si>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</si>
  <si>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</si>
  <si>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</si>
  <si>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</si>
  <si>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</si>
  <si>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</si>
  <si>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</si>
  <si>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</si>
  <si>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</si>
  <si>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</si>
  <si>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</si>
  <si>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</si>
  <si>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</si>
  <si>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</si>
  <si>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</si>
  <si>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</si>
  <si>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</si>
  <si>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</si>
  <si>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</si>
  <si>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</si>
  <si>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</si>
  <si>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</si>
  <si>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</si>
  <si>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</si>
  <si>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</si>
  <si>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</si>
  <si>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</si>
  <si>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</si>
  <si>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</si>
  <si>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</si>
  <si>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</si>
  <si>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</si>
  <si>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</si>
  <si>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</si>
  <si>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</si>
  <si>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</si>
  <si>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</si>
  <si>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</si>
  <si>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</si>
  <si>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</si>
  <si>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</si>
  <si>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</si>
  <si>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</si>
  <si>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</si>
  <si>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</si>
  <si>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</si>
  <si>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</si>
  <si>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</si>
  <si>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</si>
  <si>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</si>
  <si>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</si>
  <si>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</si>
  <si>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</si>
  <si>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</si>
  <si>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</si>
  <si>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</si>
  <si>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</si>
  <si>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</si>
  <si>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</si>
  <si>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</si>
  <si>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</si>
  <si>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</si>
  <si>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</si>
  <si>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</si>
  <si>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</si>
  <si>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</si>
  <si>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</si>
  <si>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</si>
  <si>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</si>
  <si>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</si>
  <si>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</si>
  <si>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</si>
  <si>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</si>
  <si>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</si>
  <si>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</si>
  <si>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</si>
  <si>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</si>
  <si>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</si>
  <si>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</si>
  <si>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</si>
  <si>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</si>
  <si>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</si>
  <si>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</si>
  <si>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</si>
  <si>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</si>
  <si>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</si>
  <si>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</si>
  <si>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</si>
  <si>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</si>
  <si>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</si>
  <si>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</si>
  <si>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</si>
  <si>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</si>
  <si>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</si>
  <si>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</si>
  <si>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</si>
  <si>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</si>
  <si>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</si>
  <si>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</si>
  <si>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</si>
  <si>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</si>
  <si>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</si>
  <si>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</si>
  <si>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</si>
  <si>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</si>
  <si>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</si>
  <si>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</si>
  <si>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</si>
  <si>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</si>
  <si>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</si>
  <si>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</si>
  <si>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</si>
  <si>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</si>
  <si>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</si>
  <si>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</si>
  <si>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</si>
  <si>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</si>
  <si>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</si>
  <si>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</si>
  <si>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</si>
  <si>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</si>
  <si>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</si>
  <si>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</si>
  <si>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</si>
  <si>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</si>
  <si>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</si>
  <si>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</si>
  <si>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</si>
  <si>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</si>
  <si>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</si>
  <si>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</si>
  <si>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</si>
  <si>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</si>
  <si>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</si>
  <si>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</si>
  <si>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</si>
  <si>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</si>
  <si>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</si>
  <si>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</si>
  <si>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</si>
  <si>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</si>
  <si>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</si>
  <si>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</si>
  <si>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</si>
  <si>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</si>
  <si>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</si>
  <si>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</si>
  <si>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</si>
  <si>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</si>
  <si>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</si>
  <si>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</si>
  <si>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</si>
  <si>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</si>
  <si>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</si>
  <si>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</si>
  <si>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</si>
  <si>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</si>
  <si>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</si>
  <si>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</si>
  <si>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</si>
  <si>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</si>
  <si>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</si>
  <si>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</si>
  <si>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</si>
  <si>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</si>
  <si>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</si>
  <si>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</si>
  <si>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</si>
  <si>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</si>
  <si>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</si>
  <si>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</si>
  <si>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</si>
  <si>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</si>
  <si>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</si>
  <si>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</si>
  <si>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</si>
  <si>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</si>
  <si>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</si>
  <si>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</si>
  <si>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</si>
  <si>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</si>
  <si>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</si>
  <si>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</si>
  <si>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</si>
  <si>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</si>
  <si>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</si>
  <si>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</si>
  <si>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</si>
  <si>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</si>
  <si>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</si>
  <si>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</si>
  <si>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</si>
  <si>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</si>
  <si>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</si>
  <si>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</si>
  <si>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</si>
  <si>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</si>
  <si>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</si>
  <si>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</si>
  <si>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</si>
  <si>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</si>
  <si>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</si>
  <si>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</si>
  <si>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</si>
  <si>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</si>
  <si>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</si>
  <si>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</si>
  <si>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</si>
  <si>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</si>
  <si>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</si>
  <si>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</si>
  <si>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</si>
  <si>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</si>
  <si>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</si>
  <si>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</si>
  <si>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</si>
  <si>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</si>
  <si>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</si>
  <si>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2017</t>
  </si>
  <si>
    <t>Viti 2016</t>
  </si>
  <si>
    <t>Mallrave Per Rishitje</t>
  </si>
  <si>
    <t>Kosto</t>
  </si>
  <si>
    <t>31 Dhjetor 2018</t>
  </si>
  <si>
    <t>01/01-30/11/18</t>
  </si>
  <si>
    <t>01/12-31/12/18</t>
  </si>
  <si>
    <t>EE2019</t>
  </si>
  <si>
    <t>Investime</t>
  </si>
  <si>
    <t>31 Dhjetor 2019</t>
  </si>
  <si>
    <t>30 Nentor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</si>
  <si>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</si>
  <si>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</si>
  <si>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</si>
  <si>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</si>
  <si>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</si>
  <si>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</si>
  <si>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</si>
  <si>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</si>
  <si>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</si>
  <si>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</si>
  <si>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</si>
  <si>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</si>
  <si>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</si>
  <si>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</si>
  <si>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</si>
  <si>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</si>
  <si>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</si>
  <si>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</si>
  <si>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</si>
  <si>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4 KPPF</t>
  </si>
  <si>
    <t>M01715004E</t>
  </si>
  <si>
    <t>Rruga Mihal Duri, Pallati Nr 59, Kati Perdhe, Hyrja Nr 4</t>
  </si>
  <si>
    <t>15.05.2020</t>
  </si>
  <si>
    <t xml:space="preserve">Projektim, mbikqyrje dhe kolaudim ne fushen e ndertimeve </t>
  </si>
  <si>
    <t>VITI  2021</t>
  </si>
  <si>
    <t>Nga 01.01.2021 deri 31.12.2021</t>
  </si>
  <si>
    <t>31.12.2021</t>
  </si>
  <si>
    <t>Viti 2021</t>
  </si>
  <si>
    <t>Bilanci   Kontabel  me  31 Dhjetor 2021</t>
  </si>
  <si>
    <t>Viti 2020</t>
  </si>
  <si>
    <t>31/Dhjetor/Viti 2021</t>
  </si>
  <si>
    <t>Llogaria te Ardhura &amp; Shpenzime per vitin e mbyllur me 31 Dhjetor 2021</t>
  </si>
  <si>
    <t>Periudha kontabel     01 Janar-31 Dhjetor 2021</t>
  </si>
  <si>
    <t xml:space="preserve"> Shoqeria  "4 KPPF" </t>
  </si>
  <si>
    <r>
      <t xml:space="preserve">Subjekti   </t>
    </r>
    <r>
      <rPr>
        <u/>
        <sz val="14"/>
        <rFont val="Arial"/>
        <family val="2"/>
      </rPr>
      <t>4 KPPF</t>
    </r>
  </si>
  <si>
    <t>FDP 2021</t>
  </si>
  <si>
    <t>Vlefta 2021</t>
  </si>
  <si>
    <t>Ushtrimi 21</t>
  </si>
  <si>
    <t>Ushtrimi 21/1</t>
  </si>
  <si>
    <t>Ushtrimi 20</t>
  </si>
  <si>
    <t>Ushtrimi 00</t>
  </si>
  <si>
    <t>31 Maj/Viti 2021</t>
  </si>
  <si>
    <t>Pasqyra e levizjes se kapitaleve te veta  me  15 Maj 2020 - 31 Dhjetor 2021</t>
  </si>
  <si>
    <t>Pozicioni më 15 Maj 2020</t>
  </si>
  <si>
    <t>Pozicioni më 31 dhjetor 2020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</si>
  <si>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</si>
  <si>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</si>
  <si>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</si>
  <si>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</si>
  <si>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</si>
  <si>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</si>
  <si>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</si>
  <si>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r>
      <t xml:space="preserve">NIPT   </t>
    </r>
    <r>
      <rPr>
        <u/>
        <sz val="14"/>
        <rFont val="Arial"/>
        <family val="2"/>
      </rPr>
      <t>M01715004E</t>
    </r>
  </si>
  <si>
    <r>
      <t xml:space="preserve">Aktiviteti   </t>
    </r>
    <r>
      <rPr>
        <u/>
        <sz val="14"/>
        <rFont val="Arial"/>
        <family val="2"/>
      </rPr>
      <t xml:space="preserve">Projektim, mbikqyrje dhe kolaudim ne fushen e ndertimeve </t>
    </r>
  </si>
  <si>
    <r>
      <t xml:space="preserve">Adresa Vep. </t>
    </r>
    <r>
      <rPr>
        <u/>
        <sz val="14"/>
        <rFont val="Arial"/>
        <family val="2"/>
      </rPr>
      <t xml:space="preserve"> Rruga Mihal Duri, Pallati Nr 59, Kati Perdhe, Hyrja Nr 4</t>
    </r>
  </si>
  <si>
    <t>Telefoni  0682655288</t>
  </si>
  <si>
    <t>Aktivet Afatgjata Materiale  me vlere fillestare   2021</t>
  </si>
  <si>
    <t>Amortizimi A.A.Materiale   2021</t>
  </si>
  <si>
    <t>Vlera Kontabel Neto e A.A.Materiale  2021</t>
  </si>
  <si>
    <t>Fatri Petku</t>
  </si>
  <si>
    <t xml:space="preserve">Aktive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</si>
</sst>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169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169" fontId="56" fillId="0" borderId="69" xfId="0" applyNumberFormat="1" applyFont="1" applyFill="1" applyBorder="1"/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41" fontId="54" fillId="0" borderId="110" xfId="0" applyNumberFormat="1" applyFont="1" applyFill="1" applyBorder="1"/>
    <xf numFmtId="41" fontId="54" fillId="0" borderId="92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0" fontId="54" fillId="0" borderId="14" xfId="0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0" fontId="54" fillId="0" borderId="101" xfId="0" applyFont="1" applyFill="1" applyBorder="1"/>
    <xf numFmtId="41" fontId="54" fillId="0" borderId="115" xfId="0" applyNumberFormat="1" applyFont="1" applyFill="1" applyBorder="1"/>
    <xf numFmtId="41" fontId="54" fillId="0" borderId="97" xfId="0" applyNumberFormat="1" applyFont="1" applyFill="1" applyBorder="1"/>
    <xf numFmtId="41" fontId="54" fillId="0" borderId="29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4" fillId="0" borderId="3" xfId="0" applyFont="1" applyBorder="1" applyAlignment="1">
      <alignment horizontal="center"/>
    </xf>
    <xf numFmtId="0" fontId="83" fillId="0" borderId="3" xfId="5" applyFont="1" applyFill="1" applyBorder="1" applyAlignment="1">
      <alignment horizontal="center"/>
    </xf>
    <xf numFmtId="0" fontId="0" fillId="0" borderId="125" xfId="0" applyBorder="1"/>
    <xf numFmtId="0" fontId="30" fillId="0" borderId="79" xfId="0" applyFont="1" applyBorder="1"/>
    <xf numFmtId="0" fontId="0" fillId="0" borderId="126" xfId="0" applyBorder="1"/>
    <xf numFmtId="0" fontId="0" fillId="0" borderId="127" xfId="0" applyBorder="1"/>
    <xf numFmtId="169" fontId="30" fillId="0" borderId="84" xfId="0" applyNumberFormat="1" applyFont="1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3" fontId="0" fillId="0" borderId="87" xfId="0" applyNumberFormat="1" applyBorder="1"/>
    <xf numFmtId="0" fontId="0" fillId="0" borderId="132" xfId="0" applyBorder="1"/>
    <xf numFmtId="0" fontId="54" fillId="0" borderId="114" xfId="0" applyFont="1" applyFill="1" applyBorder="1"/>
    <xf numFmtId="41" fontId="54" fillId="0" borderId="11" xfId="0" applyNumberFormat="1" applyFont="1" applyFill="1" applyBorder="1"/>
    <xf numFmtId="41" fontId="54" fillId="0" borderId="123" xfId="0" applyNumberFormat="1" applyFont="1" applyFill="1" applyBorder="1"/>
    <xf numFmtId="41" fontId="54" fillId="0" borderId="100" xfId="0" applyNumberFormat="1" applyFont="1" applyFill="1" applyBorder="1"/>
    <xf numFmtId="0" fontId="63" fillId="0" borderId="0" xfId="0" applyFont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4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G20" sqref="G20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20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640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641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642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596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643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609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644</v>
      </c>
      <c r="H10" s="467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5"/>
      <c r="H11" s="467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70" t="s">
        <v>503</v>
      </c>
      <c r="D17" s="570"/>
      <c r="E17" s="570"/>
      <c r="F17" s="570"/>
      <c r="G17" s="570"/>
      <c r="H17" s="570"/>
      <c r="I17" s="570"/>
      <c r="J17" s="570"/>
      <c r="K17" s="60"/>
    </row>
    <row r="18" spans="1:11" ht="16.5" x14ac:dyDescent="0.3">
      <c r="A18" s="61"/>
      <c r="B18" s="65"/>
      <c r="C18" s="571" t="s">
        <v>511</v>
      </c>
      <c r="D18" s="571"/>
      <c r="E18" s="571"/>
      <c r="F18" s="571"/>
      <c r="G18" s="571"/>
      <c r="H18" s="571"/>
      <c r="I18" s="571"/>
      <c r="J18" s="571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645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646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647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G20" sqref="G20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8" x14ac:dyDescent="0.25">
      <c r="B1" s="256" t="s">
        <v>655</v>
      </c>
    </row>
    <row r="2" spans="1:9" ht="18" x14ac:dyDescent="0.25">
      <c r="B2" s="256" t="s">
        <v>673</v>
      </c>
    </row>
    <row r="3" spans="1:9" x14ac:dyDescent="0.2">
      <c r="B3" s="261"/>
    </row>
    <row r="4" spans="1:9" ht="15.75" x14ac:dyDescent="0.25">
      <c r="B4" s="580" t="s">
        <v>677</v>
      </c>
      <c r="C4" s="580"/>
      <c r="D4" s="580"/>
      <c r="E4" s="580"/>
      <c r="F4" s="580"/>
      <c r="G4" s="580"/>
    </row>
    <row r="6" spans="1:9" x14ac:dyDescent="0.2">
      <c r="A6" s="581" t="s">
        <v>155</v>
      </c>
      <c r="B6" s="583" t="s">
        <v>523</v>
      </c>
      <c r="C6" s="581" t="s">
        <v>521</v>
      </c>
      <c r="D6" s="262" t="s">
        <v>524</v>
      </c>
      <c r="E6" s="581" t="s">
        <v>525</v>
      </c>
      <c r="F6" s="581" t="s">
        <v>526</v>
      </c>
      <c r="G6" s="262" t="s">
        <v>524</v>
      </c>
    </row>
    <row r="7" spans="1:9" x14ac:dyDescent="0.2">
      <c r="A7" s="582"/>
      <c r="B7" s="584"/>
      <c r="C7" s="582"/>
      <c r="D7" s="263">
        <v>44197</v>
      </c>
      <c r="E7" s="582"/>
      <c r="F7" s="582"/>
      <c r="G7" s="263">
        <v>44561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0</v>
      </c>
      <c r="E12" s="266">
        <f>+'Aq&amp;AM'!J17</f>
        <v>2001085</v>
      </c>
      <c r="F12" s="266">
        <f>+'Aq&amp;AM'!H20</f>
        <v>0</v>
      </c>
      <c r="G12" s="266">
        <f t="shared" si="0"/>
        <v>2001085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0</v>
      </c>
      <c r="E17" s="276">
        <f>SUM(E8:E16)</f>
        <v>2001085</v>
      </c>
      <c r="F17" s="276">
        <f>SUM(F8:F16)</f>
        <v>0</v>
      </c>
      <c r="G17" s="277">
        <f>SUM(G8:G16)</f>
        <v>2001085</v>
      </c>
      <c r="I17" s="278"/>
    </row>
    <row r="20" spans="1:9" ht="15.75" x14ac:dyDescent="0.25">
      <c r="B20" s="580" t="s">
        <v>678</v>
      </c>
      <c r="C20" s="580"/>
      <c r="D20" s="580"/>
      <c r="E20" s="580"/>
      <c r="F20" s="580"/>
      <c r="G20" s="580"/>
      <c r="I20" s="278"/>
    </row>
    <row r="22" spans="1:9" x14ac:dyDescent="0.2">
      <c r="A22" s="581" t="s">
        <v>155</v>
      </c>
      <c r="B22" s="583" t="s">
        <v>523</v>
      </c>
      <c r="C22" s="581" t="s">
        <v>521</v>
      </c>
      <c r="D22" s="262" t="s">
        <v>524</v>
      </c>
      <c r="E22" s="581" t="s">
        <v>525</v>
      </c>
      <c r="F22" s="581" t="s">
        <v>526</v>
      </c>
      <c r="G22" s="262" t="s">
        <v>524</v>
      </c>
    </row>
    <row r="23" spans="1:9" x14ac:dyDescent="0.2">
      <c r="A23" s="582"/>
      <c r="B23" s="584"/>
      <c r="C23" s="582"/>
      <c r="D23" s="263">
        <f>+D7</f>
        <v>44197</v>
      </c>
      <c r="E23" s="582"/>
      <c r="F23" s="582"/>
      <c r="G23" s="263">
        <f>+G7</f>
        <v>44561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0</v>
      </c>
      <c r="E28" s="279">
        <f>+'Aq&amp;AM'!J22</f>
        <v>135687</v>
      </c>
      <c r="F28" s="266"/>
      <c r="G28" s="266">
        <f>D28+E28</f>
        <v>135687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0</v>
      </c>
      <c r="E33" s="276">
        <f>SUM(E24:E32)</f>
        <v>135687</v>
      </c>
      <c r="F33" s="276">
        <f>SUM(F24:F32)</f>
        <v>0</v>
      </c>
      <c r="G33" s="277">
        <f>SUM(G24:G32)</f>
        <v>135687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80" t="s">
        <v>679</v>
      </c>
      <c r="C36" s="580"/>
      <c r="D36" s="580"/>
      <c r="E36" s="580"/>
      <c r="F36" s="580"/>
      <c r="G36" s="580"/>
    </row>
    <row r="38" spans="1:14" x14ac:dyDescent="0.2">
      <c r="A38" s="581" t="s">
        <v>155</v>
      </c>
      <c r="B38" s="583" t="s">
        <v>523</v>
      </c>
      <c r="C38" s="581" t="s">
        <v>521</v>
      </c>
      <c r="D38" s="262" t="s">
        <v>524</v>
      </c>
      <c r="E38" s="581" t="s">
        <v>525</v>
      </c>
      <c r="F38" s="581" t="s">
        <v>526</v>
      </c>
      <c r="G38" s="262" t="s">
        <v>524</v>
      </c>
    </row>
    <row r="39" spans="1:14" x14ac:dyDescent="0.2">
      <c r="A39" s="582"/>
      <c r="B39" s="584"/>
      <c r="C39" s="582"/>
      <c r="D39" s="263">
        <f>+D7</f>
        <v>44197</v>
      </c>
      <c r="E39" s="582"/>
      <c r="F39" s="582"/>
      <c r="G39" s="263">
        <f>+G7</f>
        <v>44561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0</v>
      </c>
      <c r="E44" s="279">
        <f t="shared" si="2"/>
        <v>1865398</v>
      </c>
      <c r="F44" s="280">
        <f t="shared" si="2"/>
        <v>0</v>
      </c>
      <c r="G44" s="266">
        <f t="shared" si="1"/>
        <v>1865398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0</v>
      </c>
      <c r="E49" s="276">
        <f>SUM(E40:E48)</f>
        <v>1865398</v>
      </c>
      <c r="F49" s="276">
        <f>SUM(F40:F48)</f>
        <v>0</v>
      </c>
      <c r="G49" s="277">
        <f>SUM(G40:G48)</f>
        <v>1865398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85" t="s">
        <v>533</v>
      </c>
      <c r="F52" s="585"/>
      <c r="G52" s="585"/>
      <c r="M52" s="264"/>
      <c r="N52" s="264"/>
    </row>
    <row r="53" spans="1:14" x14ac:dyDescent="0.2">
      <c r="E53" s="586" t="s">
        <v>680</v>
      </c>
      <c r="F53" s="586"/>
      <c r="G53" s="586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85" workbookViewId="0">
      <selection activeCell="G20" sqref="G20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6" width="16.140625" style="31" customWidth="1"/>
    <col min="7" max="7" width="16.140625" style="31" hidden="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547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401" t="s">
        <v>658</v>
      </c>
      <c r="E8" s="401" t="s">
        <v>659</v>
      </c>
      <c r="F8" s="401" t="s">
        <v>660</v>
      </c>
      <c r="G8" s="401" t="s">
        <v>661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1865398</v>
      </c>
      <c r="E12" s="37">
        <f>+E20</f>
        <v>1935709</v>
      </c>
      <c r="F12" s="37">
        <f>+F20</f>
        <v>0</v>
      </c>
      <c r="G12" s="37">
        <f>+G20</f>
        <v>0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1865398</v>
      </c>
      <c r="E20" s="37">
        <f>+E21+E22+E23+E24+E25</f>
        <v>1935709</v>
      </c>
      <c r="F20" s="37">
        <f>+F21+F22+F23+F24+F25</f>
        <v>0</v>
      </c>
      <c r="G20" s="37">
        <f>+G21+G22+G23+G24+G25</f>
        <v>0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f>+fdp!I60</f>
        <v>2001085</v>
      </c>
      <c r="E22" s="37">
        <v>1984085</v>
      </c>
      <c r="F22" s="37">
        <v>0</v>
      </c>
      <c r="G22" s="37">
        <v>0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f>-('A-Sh BA'!C82+'A-Sh BA'!D82)</f>
        <v>-135687</v>
      </c>
      <c r="E25" s="37">
        <f>-'A-Sh BA'!D82</f>
        <v>-48376</v>
      </c>
      <c r="F25" s="37">
        <v>0</v>
      </c>
      <c r="G25" s="37">
        <f>-'A-Sh BA'!F81</f>
        <v>0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8" x14ac:dyDescent="0.2">
      <c r="A33" s="35" t="s">
        <v>187</v>
      </c>
      <c r="B33" s="36" t="s">
        <v>188</v>
      </c>
      <c r="C33" s="36" t="s">
        <v>189</v>
      </c>
      <c r="D33" s="37">
        <f>+D50+D54+D40+D34</f>
        <v>2816739.5300000003</v>
      </c>
      <c r="E33" s="37">
        <f>+E50+E54+E40+E34</f>
        <v>543211</v>
      </c>
      <c r="F33" s="37">
        <f>+F50+F54+F40+F34</f>
        <v>1961324</v>
      </c>
      <c r="G33" s="37">
        <f>+G50+G54+G40+G34</f>
        <v>0</v>
      </c>
    </row>
    <row r="34" spans="1:8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0</v>
      </c>
      <c r="F34" s="50">
        <f>SUM(F35:F39)</f>
        <v>0</v>
      </c>
      <c r="G34" s="50">
        <f>SUM(G35:G39)</f>
        <v>0</v>
      </c>
    </row>
    <row r="35" spans="1:8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1">
        <v>0</v>
      </c>
      <c r="G35" s="37">
        <v>0</v>
      </c>
    </row>
    <row r="36" spans="1:8" x14ac:dyDescent="0.2">
      <c r="A36" s="35" t="s">
        <v>139</v>
      </c>
      <c r="B36" s="36" t="s">
        <v>194</v>
      </c>
      <c r="C36" s="36" t="s">
        <v>195</v>
      </c>
    </row>
    <row r="37" spans="1:8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8" x14ac:dyDescent="0.2">
      <c r="A38" s="35" t="s">
        <v>142</v>
      </c>
      <c r="B38" s="36" t="s">
        <v>197</v>
      </c>
      <c r="C38" s="36" t="s">
        <v>198</v>
      </c>
    </row>
    <row r="39" spans="1:8" x14ac:dyDescent="0.2">
      <c r="A39" s="35" t="s">
        <v>143</v>
      </c>
      <c r="B39" s="36" t="s">
        <v>183</v>
      </c>
      <c r="C39" s="36" t="s">
        <v>199</v>
      </c>
    </row>
    <row r="40" spans="1:8" x14ac:dyDescent="0.2">
      <c r="A40" s="35" t="s">
        <v>134</v>
      </c>
      <c r="B40" s="36" t="s">
        <v>200</v>
      </c>
      <c r="C40" s="36" t="s">
        <v>201</v>
      </c>
      <c r="D40" s="50">
        <f>SUM(D41:D46)</f>
        <v>1040359.05</v>
      </c>
      <c r="E40" s="50">
        <f>SUM(E41:E46)</f>
        <v>0</v>
      </c>
      <c r="F40" s="50">
        <f>SUM(F41:F46)</f>
        <v>0</v>
      </c>
      <c r="G40" s="50">
        <f>SUM(G41:G46)</f>
        <v>0</v>
      </c>
    </row>
    <row r="41" spans="1:8" x14ac:dyDescent="0.2">
      <c r="B41" s="36" t="s">
        <v>202</v>
      </c>
    </row>
    <row r="42" spans="1:8" x14ac:dyDescent="0.2">
      <c r="A42" s="35" t="s">
        <v>138</v>
      </c>
      <c r="B42" s="36" t="s">
        <v>203</v>
      </c>
      <c r="C42" s="36" t="s">
        <v>204</v>
      </c>
      <c r="D42" s="37">
        <v>1040359.05</v>
      </c>
      <c r="E42" s="37">
        <v>0</v>
      </c>
      <c r="F42" s="37">
        <v>0</v>
      </c>
      <c r="G42" s="37">
        <v>0</v>
      </c>
      <c r="H42" s="57"/>
    </row>
    <row r="43" spans="1:8" x14ac:dyDescent="0.2">
      <c r="A43" s="35" t="s">
        <v>139</v>
      </c>
      <c r="B43" s="36" t="s">
        <v>205</v>
      </c>
      <c r="C43" s="36" t="s">
        <v>206</v>
      </c>
    </row>
    <row r="44" spans="1:8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8" x14ac:dyDescent="0.2">
      <c r="A45" s="35" t="s">
        <v>142</v>
      </c>
      <c r="B45" s="36" t="s">
        <v>208</v>
      </c>
      <c r="C45" s="36" t="s">
        <v>209</v>
      </c>
      <c r="D45" s="37">
        <v>0</v>
      </c>
      <c r="E45" s="37">
        <v>0</v>
      </c>
      <c r="F45" s="37">
        <v>0</v>
      </c>
      <c r="G45" s="37">
        <v>0</v>
      </c>
    </row>
    <row r="46" spans="1:8" x14ac:dyDescent="0.2">
      <c r="A46" s="35" t="s">
        <v>143</v>
      </c>
      <c r="B46" s="36" t="s">
        <v>183</v>
      </c>
      <c r="C46" s="36" t="s">
        <v>210</v>
      </c>
    </row>
    <row r="47" spans="1:8" x14ac:dyDescent="0.2">
      <c r="A47" s="35" t="s">
        <v>144</v>
      </c>
      <c r="B47" s="36" t="s">
        <v>211</v>
      </c>
      <c r="C47" s="36" t="s">
        <v>212</v>
      </c>
    </row>
    <row r="48" spans="1:8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1776380.48</v>
      </c>
      <c r="E50" s="50">
        <f>+E51+E52+E53</f>
        <v>543211</v>
      </c>
      <c r="F50" s="50">
        <f>+F51+F52+F53</f>
        <v>1961324</v>
      </c>
      <c r="G50" s="50">
        <f>+G51+G52+G53</f>
        <v>0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1776380.48</v>
      </c>
      <c r="E51" s="37">
        <v>543211</v>
      </c>
      <c r="F51" s="37">
        <v>1961324</v>
      </c>
      <c r="G51" s="37">
        <v>0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>
        <v>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4682137.53</v>
      </c>
      <c r="E60" s="50">
        <f>+E12+E33</f>
        <v>2478920</v>
      </c>
      <c r="F60" s="50">
        <f>+F12+F33</f>
        <v>1961324</v>
      </c>
      <c r="G60" s="50">
        <f>+G12+G33</f>
        <v>0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3345788.3000000003</v>
      </c>
      <c r="E66" s="37">
        <f>+E67</f>
        <v>1791611.05</v>
      </c>
      <c r="F66" s="37">
        <f>+F67</f>
        <v>36409.949999999997</v>
      </c>
      <c r="G66" s="37">
        <f>+G67</f>
        <v>0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3345788.3000000003</v>
      </c>
      <c r="E67" s="37">
        <f>+E69+E76+E77+E72</f>
        <v>1791611.05</v>
      </c>
      <c r="F67" s="37">
        <f>+F69+F76+F77+F72</f>
        <v>36409.949999999997</v>
      </c>
      <c r="G67" s="37">
        <f>+G69+G76+G77+G72</f>
        <v>0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</v>
      </c>
      <c r="E69" s="37">
        <v>100</v>
      </c>
      <c r="F69" s="37">
        <v>100</v>
      </c>
      <c r="G69" s="37">
        <v>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f>+E76</f>
        <v>36309.949999999997</v>
      </c>
      <c r="E76" s="37">
        <f>+F76+F77</f>
        <v>36309.949999999997</v>
      </c>
      <c r="F76" s="37">
        <f>+G76+G77</f>
        <v>0</v>
      </c>
      <c r="G76" s="37">
        <v>0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3309378.35</v>
      </c>
      <c r="E77" s="37">
        <f>+'A-Sh BA'!D105+0.1</f>
        <v>1755201.1</v>
      </c>
      <c r="F77" s="37">
        <f>+'A-Sh BA'!E105</f>
        <v>36309.949999999997</v>
      </c>
      <c r="G77" s="37">
        <f>+'A-Sh BA'!F105</f>
        <v>0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1336349.23</v>
      </c>
      <c r="E88" s="37">
        <f>+E97+E92</f>
        <v>687308.95</v>
      </c>
      <c r="F88" s="37">
        <f>+F97+F92</f>
        <v>1924914.05</v>
      </c>
      <c r="G88" s="37">
        <f>+G97</f>
        <v>0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>
        <v>0</v>
      </c>
      <c r="F92" s="53">
        <v>0</v>
      </c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1336349.23</v>
      </c>
      <c r="E97" s="37">
        <f>+E98+E99+E100+E101+E102+E103+E104+E105+E106+E107</f>
        <v>687308.95</v>
      </c>
      <c r="F97" s="37">
        <f>+F98+F99+F100+F101+F102+F103+F104+F105+F106+F107</f>
        <v>1924914.05</v>
      </c>
      <c r="G97" s="37">
        <f>+G98+G99+G100+G101+G102+G103+G104+G105+G106+G107</f>
        <v>0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594336.23</v>
      </c>
      <c r="E101" s="37">
        <v>102300.95</v>
      </c>
      <c r="F101" s="37">
        <v>1651476.05</v>
      </c>
      <c r="G101" s="37">
        <v>0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385120</v>
      </c>
      <c r="E102" s="53">
        <v>412318</v>
      </c>
      <c r="F102" s="53">
        <v>129838</v>
      </c>
      <c r="G102" s="53"/>
    </row>
    <row r="103" spans="1:7" x14ac:dyDescent="0.2">
      <c r="A103" s="35" t="s">
        <v>166</v>
      </c>
      <c r="B103" s="36" t="s">
        <v>549</v>
      </c>
      <c r="C103" s="36" t="s">
        <v>314</v>
      </c>
      <c r="D103" s="53">
        <v>147101</v>
      </c>
      <c r="E103" s="53">
        <v>151271</v>
      </c>
      <c r="F103" s="53">
        <v>56744</v>
      </c>
      <c r="G103" s="53">
        <v>0</v>
      </c>
    </row>
    <row r="104" spans="1:7" x14ac:dyDescent="0.2">
      <c r="A104" s="35" t="s">
        <v>152</v>
      </c>
      <c r="B104" s="36" t="s">
        <v>550</v>
      </c>
      <c r="C104" s="36" t="s">
        <v>315</v>
      </c>
      <c r="D104" s="53">
        <f>72979+136813</f>
        <v>209792</v>
      </c>
      <c r="E104" s="53">
        <v>21419</v>
      </c>
      <c r="F104" s="53">
        <f>84945+1911</f>
        <v>86856</v>
      </c>
      <c r="G104" s="53">
        <v>0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0</v>
      </c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4682137.53</v>
      </c>
      <c r="E111" s="50">
        <f>+E108+E88+E66</f>
        <v>2478920</v>
      </c>
      <c r="F111" s="50">
        <f>+F108+F88+F66</f>
        <v>1961324</v>
      </c>
      <c r="G111" s="50">
        <f>+G108+G88+G66</f>
        <v>0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79" workbookViewId="0">
      <selection activeCell="E71" sqref="E71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5"/>
      <c r="D5" s="335"/>
      <c r="E5" s="335"/>
      <c r="F5" s="335"/>
    </row>
    <row r="9" spans="1:6" ht="15" x14ac:dyDescent="0.2">
      <c r="A9" s="42" t="s">
        <v>340</v>
      </c>
      <c r="B9" s="43" t="s">
        <v>341</v>
      </c>
      <c r="C9" s="42" t="s">
        <v>657</v>
      </c>
      <c r="D9" s="42" t="s">
        <v>657</v>
      </c>
      <c r="E9" s="42">
        <v>2020</v>
      </c>
      <c r="F9" s="42" t="s">
        <v>628</v>
      </c>
    </row>
    <row r="12" spans="1:6" x14ac:dyDescent="0.2">
      <c r="A12" s="44" t="s">
        <v>133</v>
      </c>
      <c r="B12" s="45" t="s">
        <v>342</v>
      </c>
      <c r="C12" s="55">
        <f>SUM(C14:C15)</f>
        <v>13682475</v>
      </c>
      <c r="D12" s="55">
        <f>SUM(D14:D15)</f>
        <v>12813350</v>
      </c>
      <c r="E12" s="55">
        <f>SUM(E14:E15)</f>
        <v>3587960</v>
      </c>
      <c r="F12" s="55">
        <f>SUM(F14:F15)</f>
        <v>0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13682475</v>
      </c>
      <c r="D14" s="248">
        <v>12813350</v>
      </c>
      <c r="E14" s="248">
        <v>3587960</v>
      </c>
      <c r="F14" s="248">
        <v>0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13682475</v>
      </c>
      <c r="D17" s="55">
        <f>SUM(D14:D15)</f>
        <v>12813350</v>
      </c>
      <c r="E17" s="55">
        <f>SUM(E14:E15)</f>
        <v>3587960</v>
      </c>
      <c r="F17" s="55">
        <f>SUM(F14:F15)</f>
        <v>0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13682475</v>
      </c>
      <c r="D34" s="46">
        <f>+D17+D19</f>
        <v>12813350</v>
      </c>
      <c r="E34" s="46">
        <f>+E17+E19</f>
        <v>3587960</v>
      </c>
      <c r="F34" s="46">
        <f>+F17+F19</f>
        <v>0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13682475</v>
      </c>
      <c r="D43" s="55">
        <f>+D34</f>
        <v>12813350</v>
      </c>
      <c r="E43" s="55">
        <f>+E34</f>
        <v>3587960</v>
      </c>
      <c r="F43" s="55">
        <f>+F34</f>
        <v>0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2021</v>
      </c>
      <c r="D60" s="42" t="str">
        <f>+D9</f>
        <v>Vlefta 2021</v>
      </c>
      <c r="E60" s="42">
        <f>+E9</f>
        <v>2020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11851985</v>
      </c>
      <c r="D64" s="55">
        <f>+D65+D68+D71+D72+D77+D81+D76</f>
        <v>11058149</v>
      </c>
      <c r="E64" s="55">
        <f>+E65+E68+E71+E72+E77+E81+E76</f>
        <v>3549739</v>
      </c>
      <c r="F64" s="55">
        <f>+F65+F68+F71+F72+F77+F81+F76</f>
        <v>0</v>
      </c>
    </row>
    <row r="65" spans="1:6" x14ac:dyDescent="0.2">
      <c r="A65" s="44" t="s">
        <v>124</v>
      </c>
      <c r="B65" s="45" t="s">
        <v>378</v>
      </c>
      <c r="C65" s="314">
        <f>SUM(C66:C67)</f>
        <v>0</v>
      </c>
      <c r="D65" s="314">
        <f>SUM(D66:D67)</f>
        <v>0</v>
      </c>
      <c r="E65" s="314">
        <f>SUM(E66:E67)</f>
        <v>0</v>
      </c>
      <c r="F65" s="314">
        <f>SUM(F66:F67)</f>
        <v>0</v>
      </c>
    </row>
    <row r="66" spans="1:6" x14ac:dyDescent="0.2">
      <c r="A66" s="44" t="s">
        <v>138</v>
      </c>
      <c r="B66" s="45" t="s">
        <v>379</v>
      </c>
      <c r="C66" s="46">
        <v>0</v>
      </c>
      <c r="D66" s="46">
        <v>0</v>
      </c>
      <c r="E66" s="46">
        <v>0</v>
      </c>
      <c r="F66" s="46">
        <v>0</v>
      </c>
    </row>
    <row r="67" spans="1:6" x14ac:dyDescent="0.2">
      <c r="A67" s="44" t="s">
        <v>139</v>
      </c>
      <c r="B67" s="45" t="s">
        <v>380</v>
      </c>
      <c r="C67" s="46">
        <v>0</v>
      </c>
      <c r="D67" s="46">
        <v>0</v>
      </c>
      <c r="E67" s="46">
        <v>0</v>
      </c>
      <c r="F67" s="46">
        <v>0</v>
      </c>
    </row>
    <row r="68" spans="1:6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</row>
    <row r="69" spans="1:6" x14ac:dyDescent="0.2">
      <c r="A69" s="44" t="s">
        <v>138</v>
      </c>
      <c r="B69" s="45" t="s">
        <v>382</v>
      </c>
      <c r="C69" s="313"/>
      <c r="D69" s="313"/>
      <c r="E69" s="313"/>
      <c r="F69" s="313">
        <v>0</v>
      </c>
    </row>
    <row r="70" spans="1:6" x14ac:dyDescent="0.2">
      <c r="A70" s="44" t="s">
        <v>139</v>
      </c>
      <c r="B70" s="45" t="s">
        <v>383</v>
      </c>
      <c r="C70" s="313"/>
      <c r="D70" s="313"/>
      <c r="E70" s="313"/>
      <c r="F70" s="313">
        <v>0</v>
      </c>
    </row>
    <row r="71" spans="1:6" x14ac:dyDescent="0.2">
      <c r="A71" s="44" t="s">
        <v>126</v>
      </c>
      <c r="B71" s="45" t="s">
        <v>384</v>
      </c>
      <c r="C71" s="251">
        <f>6689911+25588+680456+607083+20000+4150+13421</f>
        <v>8040609</v>
      </c>
      <c r="D71" s="251">
        <f>1092372+49200+2117517+1000+5998333+2142+8543</f>
        <v>9269107</v>
      </c>
      <c r="E71" s="251">
        <v>3549739</v>
      </c>
      <c r="F71" s="251">
        <v>0</v>
      </c>
    </row>
    <row r="72" spans="1:6" x14ac:dyDescent="0.2">
      <c r="A72" s="44" t="s">
        <v>127</v>
      </c>
      <c r="B72" s="45" t="s">
        <v>385</v>
      </c>
      <c r="C72" s="251">
        <f>+C73+C74+C75</f>
        <v>3712470</v>
      </c>
      <c r="D72" s="251">
        <f>+D73+D74+D75</f>
        <v>1725145</v>
      </c>
      <c r="E72" s="251">
        <f>+E73+E74+E75</f>
        <v>0</v>
      </c>
      <c r="F72" s="251">
        <f>+F73+F74+F75</f>
        <v>0</v>
      </c>
    </row>
    <row r="73" spans="1:6" x14ac:dyDescent="0.2">
      <c r="A73" s="44" t="s">
        <v>138</v>
      </c>
      <c r="B73" s="45" t="s">
        <v>386</v>
      </c>
      <c r="C73" s="252">
        <v>3183625</v>
      </c>
      <c r="D73" s="252">
        <v>1480000</v>
      </c>
      <c r="E73" s="252">
        <v>0</v>
      </c>
      <c r="F73" s="252">
        <v>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528845</v>
      </c>
      <c r="D75" s="252">
        <v>245145</v>
      </c>
      <c r="E75" s="252">
        <v>0</v>
      </c>
      <c r="F75" s="252">
        <v>0</v>
      </c>
    </row>
    <row r="76" spans="1:6" x14ac:dyDescent="0.2">
      <c r="A76" s="44" t="s">
        <v>128</v>
      </c>
      <c r="B76" s="45" t="s">
        <v>389</v>
      </c>
      <c r="C76" s="249">
        <v>0</v>
      </c>
      <c r="D76" s="249">
        <v>15500</v>
      </c>
      <c r="E76" s="249">
        <v>0</v>
      </c>
      <c r="F76" s="249">
        <v>0</v>
      </c>
    </row>
    <row r="77" spans="1:6" x14ac:dyDescent="0.2">
      <c r="A77" s="44" t="s">
        <v>135</v>
      </c>
      <c r="B77" s="45" t="s">
        <v>390</v>
      </c>
      <c r="C77" s="251">
        <f>SUM(C78:C80)</f>
        <v>11595</v>
      </c>
      <c r="D77" s="251">
        <f>SUM(D78:D80)</f>
        <v>21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6">
        <v>11595</v>
      </c>
      <c r="D80" s="316">
        <v>21</v>
      </c>
      <c r="E80" s="316">
        <v>0</v>
      </c>
      <c r="F80" s="316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87311</v>
      </c>
      <c r="D81" s="251">
        <f>+D82+D83+D84+D85+D86+D87</f>
        <v>48376</v>
      </c>
      <c r="E81" s="251">
        <v>0</v>
      </c>
      <c r="F81" s="251">
        <v>0</v>
      </c>
    </row>
    <row r="82" spans="1:6" x14ac:dyDescent="0.2">
      <c r="A82" s="44" t="s">
        <v>138</v>
      </c>
      <c r="B82" s="45" t="s">
        <v>394</v>
      </c>
      <c r="C82" s="249">
        <v>87311</v>
      </c>
      <c r="D82" s="249">
        <f>48397-21</f>
        <v>48376</v>
      </c>
      <c r="E82" s="249">
        <v>0</v>
      </c>
      <c r="F82" s="249"/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11851985</v>
      </c>
      <c r="D88" s="251">
        <f>+D64+D63</f>
        <v>11058149</v>
      </c>
      <c r="E88" s="251">
        <f>+E64+E63</f>
        <v>3549739</v>
      </c>
      <c r="F88" s="251">
        <f>+F64+F63</f>
        <v>0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11851985</v>
      </c>
      <c r="D96" s="251">
        <f>+D88+D89</f>
        <v>11058149</v>
      </c>
      <c r="E96" s="251">
        <f>+E88+E89</f>
        <v>3549739</v>
      </c>
      <c r="F96" s="251">
        <f>+F88+F89</f>
        <v>0</v>
      </c>
    </row>
    <row r="97" spans="1:6" x14ac:dyDescent="0.2">
      <c r="B97" s="45" t="s">
        <v>405</v>
      </c>
      <c r="C97" s="249">
        <f>+C43-C96</f>
        <v>1830490</v>
      </c>
      <c r="D97" s="249">
        <f>+D43-D96</f>
        <v>1755201</v>
      </c>
      <c r="E97" s="249">
        <f>+E43-E96</f>
        <v>38221</v>
      </c>
      <c r="F97" s="249">
        <f>+F43-F96</f>
        <v>0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1830490</v>
      </c>
      <c r="D100" s="249">
        <f>+D97</f>
        <v>1755201</v>
      </c>
      <c r="E100" s="249">
        <f>+E97</f>
        <v>38221</v>
      </c>
      <c r="F100" s="249">
        <f>+F97</f>
        <v>0</v>
      </c>
    </row>
    <row r="101" spans="1:6" x14ac:dyDescent="0.2">
      <c r="A101" s="44" t="s">
        <v>408</v>
      </c>
      <c r="B101" s="45" t="s">
        <v>409</v>
      </c>
      <c r="C101" s="249">
        <f>+(C97+C77)*15%</f>
        <v>276312.75</v>
      </c>
      <c r="D101" s="249">
        <v>0</v>
      </c>
      <c r="E101" s="249">
        <f>+E100*5%</f>
        <v>1911.0500000000002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276312.75</v>
      </c>
      <c r="D102" s="251">
        <v>0</v>
      </c>
      <c r="E102" s="251">
        <f>+E101</f>
        <v>1911.0500000000002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1554177.25</v>
      </c>
      <c r="D105" s="251">
        <f>+D100-D102</f>
        <v>1755201</v>
      </c>
      <c r="E105" s="251">
        <f>+E100-E102</f>
        <v>36309.949999999997</v>
      </c>
      <c r="F105" s="251">
        <f>+F100-F102</f>
        <v>0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117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619</v>
      </c>
      <c r="E5" s="286" t="s">
        <v>620</v>
      </c>
      <c r="F5" s="286" t="s">
        <v>614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+BA!D52</f>
        <v>0</v>
      </c>
      <c r="E6" s="293">
        <f>+BA!E52</f>
        <v>0</v>
      </c>
      <c r="F6" s="293">
        <f>+BA!F52</f>
        <v>0</v>
      </c>
      <c r="G6" s="293">
        <f>+BA!G52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+BA!D51</f>
        <v>1776380.48</v>
      </c>
      <c r="E7" s="293">
        <f>+BA!E51</f>
        <v>543211</v>
      </c>
      <c r="F7" s="293">
        <f>+BA!F51</f>
        <v>1961324</v>
      </c>
      <c r="G7" s="293">
        <f>+BA!G51</f>
        <v>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+BA!D53</f>
        <v>0</v>
      </c>
      <c r="E8" s="293">
        <f>+BA!E53</f>
        <v>0</v>
      </c>
      <c r="F8" s="293">
        <f>+BA!F53</f>
        <v>0</v>
      </c>
      <c r="G8" s="293">
        <f>+BA!G53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1776380.48</v>
      </c>
      <c r="E9" s="293">
        <f>SUM(E6:E8)</f>
        <v>543211</v>
      </c>
      <c r="F9" s="293">
        <f>SUM(F6:F8)</f>
        <v>1961324</v>
      </c>
      <c r="G9" s="293">
        <f>SUM(G6:G8)</f>
        <v>0</v>
      </c>
      <c r="H9" s="293" t="e">
        <f>SUM(H6:H8)</f>
        <v>#REF!</v>
      </c>
    </row>
    <row r="10" spans="2:8" x14ac:dyDescent="0.25">
      <c r="B10" s="295"/>
      <c r="C10" s="295"/>
      <c r="D10" s="296">
        <f>+BK!D8</f>
        <v>1776380.48</v>
      </c>
      <c r="E10" s="296">
        <f>+BK!E8</f>
        <v>543211</v>
      </c>
      <c r="F10" s="296">
        <f>+BK!F8</f>
        <v>1961324</v>
      </c>
      <c r="G10" s="296">
        <f>+BK!G8</f>
        <v>0</v>
      </c>
      <c r="H10" s="296" t="e">
        <f>+BK!H8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580</v>
      </c>
      <c r="C13" s="292"/>
      <c r="D13" s="285">
        <f>+BK!D18</f>
        <v>0</v>
      </c>
      <c r="E13" s="285">
        <f>+BK!E18</f>
        <v>0</v>
      </c>
      <c r="F13" s="285">
        <f>+BK!F18</f>
        <v>0</v>
      </c>
      <c r="G13" s="285">
        <f>+BK!G20</f>
        <v>0</v>
      </c>
      <c r="H13" s="285" t="e">
        <f>+BK!H20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+BK!D18</f>
        <v>0</v>
      </c>
      <c r="E16" s="296">
        <f>+BK!E18</f>
        <v>0</v>
      </c>
      <c r="F16" s="296">
        <f>+BK!F18</f>
        <v>0</v>
      </c>
      <c r="G16" s="296">
        <f>+BK!G18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+BK!D12</f>
        <v>1040359.05</v>
      </c>
      <c r="E19" s="301">
        <f>+BK!E12</f>
        <v>0</v>
      </c>
      <c r="F19" s="301">
        <f>+BK!F12</f>
        <v>0</v>
      </c>
      <c r="G19" s="301">
        <f>+BK!G12</f>
        <v>0</v>
      </c>
      <c r="H19" s="301" t="e">
        <f>+BK!H12</f>
        <v>#REF!</v>
      </c>
      <c r="I19" s="127"/>
      <c r="J19" s="128"/>
    </row>
    <row r="20" spans="2:13" x14ac:dyDescent="0.25">
      <c r="B20" s="300" t="s">
        <v>597</v>
      </c>
      <c r="C20" s="300"/>
      <c r="D20" s="301">
        <f>+BK!D13</f>
        <v>0</v>
      </c>
      <c r="E20" s="301">
        <f>+BK!E13</f>
        <v>0</v>
      </c>
      <c r="F20" s="301">
        <f>+BK!F13</f>
        <v>0</v>
      </c>
      <c r="G20" s="301">
        <f>+BK!G13</f>
        <v>0</v>
      </c>
      <c r="H20" s="301" t="e">
        <f>+BK!H13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1040359.05</v>
      </c>
      <c r="E22" s="302">
        <f>SUM(E19:E21)</f>
        <v>0</v>
      </c>
      <c r="F22" s="302">
        <f>SUM(F19:F21)</f>
        <v>0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+BK!D16</f>
        <v>1040359.05</v>
      </c>
      <c r="E23" s="303">
        <f>+BK!E16</f>
        <v>0</v>
      </c>
      <c r="F23" s="303">
        <f>+BK!F16</f>
        <v>0</v>
      </c>
      <c r="G23" s="303">
        <f>+BK!G16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555</v>
      </c>
      <c r="E25" s="393" t="s">
        <v>555</v>
      </c>
      <c r="F25" s="303"/>
      <c r="G25" s="303"/>
      <c r="H25" s="303"/>
      <c r="I25" s="130"/>
      <c r="J25" s="129"/>
    </row>
    <row r="26" spans="2:13" ht="18.75" x14ac:dyDescent="0.3">
      <c r="B26" s="458" t="s">
        <v>598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599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600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538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+BK!D45</f>
        <v>594336.23</v>
      </c>
      <c r="E34" s="295">
        <f>+BK!E45</f>
        <v>102300.95</v>
      </c>
      <c r="F34" s="295">
        <f>+BK!F45</f>
        <v>1651476.05</v>
      </c>
      <c r="G34" s="295">
        <f>+BK!G45</f>
        <v>0</v>
      </c>
      <c r="H34" s="295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+BK!D43</f>
        <v>0</v>
      </c>
      <c r="E35" s="285">
        <f>+BK!E43</f>
        <v>0</v>
      </c>
      <c r="F35" s="285">
        <f>+BK!F43</f>
        <v>0</v>
      </c>
      <c r="G35" s="285">
        <f>+BK!G43</f>
        <v>0</v>
      </c>
      <c r="H35" s="285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+BK!D46</f>
        <v>385120</v>
      </c>
      <c r="E36" s="285">
        <f>+BK!E46</f>
        <v>412318</v>
      </c>
      <c r="F36" s="285">
        <f>+BK!F46</f>
        <v>129838</v>
      </c>
      <c r="G36" s="285">
        <f>+BK!G46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+BK!D47</f>
        <v>356893</v>
      </c>
      <c r="E37" s="293">
        <f>+BK!E47</f>
        <v>172690</v>
      </c>
      <c r="F37" s="293">
        <f>+BK!F47</f>
        <v>143600</v>
      </c>
      <c r="G37" s="293">
        <f>+BK!G47</f>
        <v>0</v>
      </c>
      <c r="H37" s="293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+BK!D48</f>
        <v>0</v>
      </c>
      <c r="E38" s="285">
        <f>+BK!E48</f>
        <v>0</v>
      </c>
      <c r="F38" s="285">
        <f>+BK!F48</f>
        <v>0</v>
      </c>
      <c r="G38" s="285">
        <f>+BK!G48</f>
        <v>0</v>
      </c>
      <c r="H38" s="285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+BK!D50</f>
        <v>0</v>
      </c>
      <c r="E39" s="285">
        <f>+BK!E50</f>
        <v>0</v>
      </c>
      <c r="F39" s="285">
        <f>+BK!F50</f>
        <v>0</v>
      </c>
      <c r="G39" s="285">
        <f>+BK!G50</f>
        <v>0</v>
      </c>
      <c r="H39" s="285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+BK!D49</f>
        <v>0</v>
      </c>
      <c r="E40" s="285">
        <f>+BK!E49</f>
        <v>0</v>
      </c>
      <c r="F40" s="285">
        <f>+BK!F49</f>
        <v>0</v>
      </c>
      <c r="G40" s="285">
        <f>+BK!C49</f>
        <v>0</v>
      </c>
      <c r="H40" s="285">
        <f>+BK!H49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1336349.23</v>
      </c>
      <c r="E42" s="293">
        <f>SUM(E34:E40)</f>
        <v>687308.95</v>
      </c>
      <c r="F42" s="293">
        <f>SUM(F34:F40)</f>
        <v>1924914.05</v>
      </c>
      <c r="G42" s="293">
        <f>SUM(G34:G40)</f>
        <v>0</v>
      </c>
      <c r="H42" s="293" t="e">
        <f>SUM(H34:H40)</f>
        <v>#REF!</v>
      </c>
    </row>
    <row r="43" spans="2:13" x14ac:dyDescent="0.25">
      <c r="B43" s="292"/>
      <c r="C43" s="292"/>
      <c r="D43" s="285">
        <f>+BA!D88</f>
        <v>1336349.23</v>
      </c>
      <c r="E43" s="285">
        <f>+BA!E88</f>
        <v>687308.95</v>
      </c>
      <c r="F43" s="285">
        <f>+BA!F88</f>
        <v>1924914.05</v>
      </c>
      <c r="G43" s="285">
        <f>+BA!G88</f>
        <v>0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+BK!D45</f>
        <v>594336.23</v>
      </c>
      <c r="E46" s="303">
        <f>+BK!E45</f>
        <v>102300.95</v>
      </c>
      <c r="F46" s="303">
        <f>+BK!F45</f>
        <v>1651476.05</v>
      </c>
      <c r="G46" s="303">
        <f>+BK!G45</f>
        <v>0</v>
      </c>
      <c r="H46" s="303" t="e">
        <f>+BK!H45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601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590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588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+BA!D103</f>
        <v>147101</v>
      </c>
      <c r="E54" s="285">
        <f>+BA!E103</f>
        <v>151271</v>
      </c>
      <c r="F54" s="285">
        <f>+BA!F103</f>
        <v>56744</v>
      </c>
      <c r="G54" s="285">
        <f>+BA!G103</f>
        <v>0</v>
      </c>
      <c r="H54" s="285">
        <f>+BA!H103</f>
        <v>0</v>
      </c>
      <c r="I54" s="285">
        <f>+BA!I103</f>
        <v>0</v>
      </c>
    </row>
    <row r="55" spans="2:9" x14ac:dyDescent="0.25">
      <c r="B55" s="292" t="s">
        <v>606</v>
      </c>
      <c r="C55" s="292"/>
      <c r="D55" s="285">
        <f>+E55+46971</f>
        <v>68390</v>
      </c>
      <c r="E55" s="285">
        <f>+BA!E104</f>
        <v>21419</v>
      </c>
      <c r="F55" s="285">
        <f>+BA!F104</f>
        <v>86856</v>
      </c>
      <c r="G55" s="285">
        <f>+BA!G104</f>
        <v>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+BA!D102</f>
        <v>385120</v>
      </c>
      <c r="E56" s="285">
        <v>42624</v>
      </c>
      <c r="F56" s="285">
        <f>+BA!F102</f>
        <v>129838</v>
      </c>
      <c r="G56" s="285">
        <f>+BA!G102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+BA!E106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600611</v>
      </c>
      <c r="E58" s="293">
        <f>SUM(E53:E56)</f>
        <v>215314</v>
      </c>
      <c r="F58" s="293">
        <f>SUM(F53:F56)</f>
        <v>273438</v>
      </c>
      <c r="G58" s="293">
        <f>SUM(G53:G56)</f>
        <v>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1336349.23</v>
      </c>
      <c r="E59" s="303">
        <f>+E43</f>
        <v>687308.95</v>
      </c>
      <c r="F59" s="303">
        <f>+F43</f>
        <v>1924914.05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+BK!D48</f>
        <v>0</v>
      </c>
      <c r="E63" s="285">
        <f>+BK!E48</f>
        <v>0</v>
      </c>
      <c r="F63" s="285">
        <f>+BK!F48</f>
        <v>0</v>
      </c>
      <c r="G63" s="285">
        <f>+BK!G48</f>
        <v>0</v>
      </c>
      <c r="H63" s="285" t="e">
        <f>+BK!H48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+BK!D48</f>
        <v>0</v>
      </c>
      <c r="E66" s="296">
        <f>+BK!E48</f>
        <v>0</v>
      </c>
      <c r="F66" s="296">
        <f>+BK!F48</f>
        <v>0</v>
      </c>
      <c r="G66" s="296">
        <f>+BK!G48</f>
        <v>0</v>
      </c>
      <c r="H66" s="296" t="e">
        <f>+BK!H48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602</v>
      </c>
      <c r="C70" s="285"/>
      <c r="D70" s="285">
        <f>+BA!D45</f>
        <v>0</v>
      </c>
      <c r="E70" s="285">
        <f>+BA!E45</f>
        <v>0</v>
      </c>
      <c r="F70" s="285">
        <f>+BA!F45</f>
        <v>0</v>
      </c>
      <c r="G70" s="285">
        <f>+BA!G45</f>
        <v>0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0</v>
      </c>
      <c r="E71" s="291">
        <f>SUM(E70:E70)</f>
        <v>0</v>
      </c>
      <c r="F71" s="291">
        <f>SUM(F70:F70)</f>
        <v>0</v>
      </c>
      <c r="G71" s="291">
        <f>SUM(G70:G70)</f>
        <v>0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0</v>
      </c>
      <c r="E72" s="305">
        <f>+E20</f>
        <v>0</v>
      </c>
      <c r="F72" s="305">
        <f>+F20</f>
        <v>0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614</v>
      </c>
      <c r="D74" s="286" t="s">
        <v>616</v>
      </c>
      <c r="E74" s="286" t="s">
        <v>615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603</v>
      </c>
      <c r="C75" s="285">
        <f>SUM(D75:E75)</f>
        <v>26495825</v>
      </c>
      <c r="D75" s="307">
        <f>+'A-Sh BA'!C14</f>
        <v>13682475</v>
      </c>
      <c r="E75" s="307">
        <f>+'A-Sh BA'!D14</f>
        <v>12813350</v>
      </c>
      <c r="F75" s="307">
        <f>+'A-Sh BA'!E14</f>
        <v>3587960</v>
      </c>
      <c r="G75" s="307">
        <f>+'A-Sh BA'!F15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26495825</v>
      </c>
      <c r="D76" s="291">
        <f>SUM(D75:D75)</f>
        <v>13682475</v>
      </c>
      <c r="E76" s="291">
        <f>SUM(E75:E75)</f>
        <v>12813350</v>
      </c>
      <c r="F76" s="291">
        <f>SUM(F75:F75)</f>
        <v>3587960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26495825</v>
      </c>
      <c r="D77" s="305">
        <f>'ardh-shpenz'!E8</f>
        <v>13682475</v>
      </c>
      <c r="E77" s="305">
        <f>'ardh-shpenz'!F8</f>
        <v>12813350</v>
      </c>
      <c r="F77" s="305">
        <f>'ardh-shpenz'!G8</f>
        <v>3587960</v>
      </c>
      <c r="G77" s="305">
        <f>'ardh-shpenz'!H8</f>
        <v>0</v>
      </c>
      <c r="H77" s="305" t="e">
        <f>'ardh-shpenz'!I8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BA'!C69</f>
        <v>0</v>
      </c>
      <c r="E87" s="285">
        <f>+'A-Sh BA'!D69</f>
        <v>0</v>
      </c>
      <c r="F87" s="285">
        <f>+'A-Sh BA'!E69</f>
        <v>0</v>
      </c>
      <c r="G87" s="285">
        <f>+'A-Sh BA'!F69</f>
        <v>0</v>
      </c>
      <c r="H87" s="285" t="e">
        <f>+'A-Sh BA'!#REF!</f>
        <v>#REF!</v>
      </c>
    </row>
    <row r="88" spans="2:9" x14ac:dyDescent="0.25">
      <c r="B88" s="285" t="s">
        <v>552</v>
      </c>
      <c r="C88" s="285">
        <f>+E88+D88</f>
        <v>0</v>
      </c>
      <c r="D88" s="285">
        <f>+'A-Sh BA'!C70</f>
        <v>0</v>
      </c>
      <c r="E88" s="285">
        <f>+'A-Sh BA'!D70</f>
        <v>0</v>
      </c>
      <c r="F88" s="285">
        <f>+'A-Sh BA'!E70</f>
        <v>0</v>
      </c>
      <c r="G88" s="285">
        <f>+'A-Sh BA'!F67</f>
        <v>0</v>
      </c>
      <c r="H88" s="285">
        <f>+'A-Sh BA'!G67</f>
        <v>0</v>
      </c>
      <c r="I88" s="285">
        <f>+'A-Sh BA'!H67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0</v>
      </c>
      <c r="D90" s="390">
        <f>+'ardh-shpenz'!E12</f>
        <v>0</v>
      </c>
      <c r="E90" s="390">
        <f>+'ardh-shpenz'!F12</f>
        <v>0</v>
      </c>
      <c r="F90" s="285">
        <f>+'ardh-shpenz'!G12</f>
        <v>0</v>
      </c>
      <c r="G90" s="285">
        <f>+'ardh-shpenz'!H12</f>
        <v>0</v>
      </c>
      <c r="H90" s="285" t="e">
        <f>+'ardh-shpenz'!I12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4663625</v>
      </c>
      <c r="D94" s="285">
        <f>+'A-Sh BA'!C73</f>
        <v>3183625</v>
      </c>
      <c r="E94" s="285">
        <f>+'A-Sh BA'!D73</f>
        <v>1480000</v>
      </c>
      <c r="F94" s="285">
        <f>+'A-Sh BA'!E73</f>
        <v>0</v>
      </c>
      <c r="G94" s="285">
        <f>+'A-Sh BA'!F73</f>
        <v>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773990</v>
      </c>
      <c r="D95" s="285">
        <f>+'A-Sh BA'!C75</f>
        <v>528845</v>
      </c>
      <c r="E95" s="285">
        <f>+'A-Sh BA'!D75</f>
        <v>245145</v>
      </c>
      <c r="F95" s="285">
        <f>+'A-Sh BA'!E75</f>
        <v>0</v>
      </c>
      <c r="G95" s="285">
        <f>+'A-Sh BA'!F75</f>
        <v>0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5437615</v>
      </c>
      <c r="D96" s="291">
        <f>SUM(D94:D95)</f>
        <v>3712470</v>
      </c>
      <c r="E96" s="291">
        <f>SUM(E94:E95)</f>
        <v>1725145</v>
      </c>
      <c r="F96" s="291">
        <f>SUM(F94:F95)</f>
        <v>0</v>
      </c>
      <c r="G96" s="291">
        <f>SUM(G94:G95)</f>
        <v>0</v>
      </c>
      <c r="H96" s="291" t="e">
        <f>SUM(H94:H95)</f>
        <v>#REF!</v>
      </c>
    </row>
    <row r="97" spans="2:14" x14ac:dyDescent="0.25">
      <c r="B97" s="285"/>
      <c r="C97" s="285">
        <f>+E97+D97</f>
        <v>-5437615</v>
      </c>
      <c r="D97" s="305">
        <f>+'ardh-shpenz'!E14</f>
        <v>-3712470</v>
      </c>
      <c r="E97" s="305">
        <f>+'ardh-shpenz'!F14</f>
        <v>-1725145</v>
      </c>
      <c r="F97" s="305">
        <f>+'ardh-shpenz'!G14</f>
        <v>0</v>
      </c>
      <c r="G97" s="305">
        <f>+'ardh-shpenz'!H14</f>
        <v>0</v>
      </c>
      <c r="H97" s="305" t="e">
        <f>+'ardh-shpenz'!I14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583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605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584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585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586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604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587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BA'!F77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-17336832</v>
      </c>
      <c r="D111" s="305">
        <f>+'ardh-shpenz'!E13</f>
        <v>-8052204</v>
      </c>
      <c r="E111" s="305">
        <f>+'ardh-shpenz'!F13</f>
        <v>-9284628</v>
      </c>
      <c r="F111" s="305">
        <f>+'ardh-shpenz'!G13</f>
        <v>-3549739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496">
        <f>SUM(D115:E115)</f>
        <v>135687</v>
      </c>
      <c r="D115" s="287">
        <f>+'A-Sh BA'!C82</f>
        <v>87311</v>
      </c>
      <c r="E115" s="287">
        <f>+'A-Sh BA'!D82</f>
        <v>48376</v>
      </c>
      <c r="F115" s="287">
        <f>+'A-Sh BA'!E82</f>
        <v>0</v>
      </c>
      <c r="G115" s="287">
        <f>+'A-Sh BA'!F82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96">
        <f>SUM(D116:E116)</f>
        <v>135687</v>
      </c>
      <c r="D116" s="291">
        <f>SUM(D115:D115)</f>
        <v>87311</v>
      </c>
      <c r="E116" s="291">
        <f>SUM(E115:E115)</f>
        <v>48376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-135687</v>
      </c>
      <c r="D117" s="305">
        <f t="shared" si="1"/>
        <v>-87311</v>
      </c>
      <c r="E117" s="305">
        <f t="shared" si="1"/>
        <v>-48376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BA'!C39</f>
        <v>0</v>
      </c>
      <c r="E120" s="285">
        <f>+'A-Sh BA'!D39</f>
        <v>0</v>
      </c>
      <c r="F120" s="285">
        <f>+'A-Sh BA'!E39</f>
        <v>0</v>
      </c>
      <c r="G120" s="285">
        <f>+'A-Sh BA'!F39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BA'!C37</f>
        <v>0</v>
      </c>
      <c r="E121" s="285">
        <f>+'A-Sh BA'!D37</f>
        <v>0</v>
      </c>
      <c r="F121" s="285">
        <f>+'A-Sh BA'!E37</f>
        <v>0</v>
      </c>
      <c r="G121" s="285">
        <f>+'A-Sh BA'!F37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553</v>
      </c>
      <c r="C123" s="285"/>
      <c r="D123" s="285">
        <f>'A-Sh BA'!C90</f>
        <v>0</v>
      </c>
      <c r="E123" s="285">
        <f>'A-Sh BA'!D90</f>
        <v>0</v>
      </c>
      <c r="F123" s="285">
        <f>'A-Sh BA'!E90</f>
        <v>0</v>
      </c>
      <c r="G123" s="285">
        <f>'A-Sh BA'!F90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-'ardh-shpenz'!E21</f>
        <v>1.7462298274040222E-10</v>
      </c>
      <c r="E125" s="305">
        <f>-'ardh-shpenz'!F21</f>
        <v>1.7462298274040222E-10</v>
      </c>
      <c r="F125" s="305">
        <f>-'ardh-shpenz'!G21</f>
        <v>1.7462298274040222E-10</v>
      </c>
      <c r="G125" s="305">
        <f>-'ardh-shpenz'!H21</f>
        <v>1.7462298274040222E-10</v>
      </c>
      <c r="H125" s="305" t="e">
        <f>-'ardh-shpenz'!I21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607</v>
      </c>
      <c r="C128" s="285">
        <f>SUM(D128:E128)</f>
        <v>26495825</v>
      </c>
      <c r="D128" s="286">
        <f>+'A-Sh BA'!C14</f>
        <v>13682475</v>
      </c>
      <c r="E128" s="286">
        <f>+'A-Sh BA'!D14</f>
        <v>12813350</v>
      </c>
      <c r="F128" s="286">
        <f>+'A-Sh BA'!E14</f>
        <v>3587960</v>
      </c>
      <c r="G128" s="286"/>
      <c r="H128" s="286"/>
    </row>
    <row r="129" spans="2:8" x14ac:dyDescent="0.25">
      <c r="B129" s="285" t="s">
        <v>608</v>
      </c>
      <c r="C129" s="285">
        <f>SUM(D129:E129)</f>
        <v>22910134</v>
      </c>
      <c r="D129" s="286">
        <f>+'A-Sh BA'!C96</f>
        <v>11851985</v>
      </c>
      <c r="E129" s="286">
        <f>+'A-Sh BA'!D96</f>
        <v>11058149</v>
      </c>
      <c r="F129" s="286">
        <f>+'A-Sh BA'!E96</f>
        <v>3549739</v>
      </c>
      <c r="G129" s="286"/>
      <c r="H129" s="286"/>
    </row>
    <row r="130" spans="2:8" x14ac:dyDescent="0.25">
      <c r="B130" s="285" t="s">
        <v>110</v>
      </c>
      <c r="C130" s="285">
        <f>SUM(D130:E130)</f>
        <v>3585690.9999999995</v>
      </c>
      <c r="D130" s="285">
        <f>+'ardh-shpenz'!E23</f>
        <v>1830489.9999999998</v>
      </c>
      <c r="E130" s="285">
        <f>+'ardh-shpenz'!F23</f>
        <v>1755200.9999999998</v>
      </c>
      <c r="F130" s="285">
        <f>+'ardh-shpenz'!G23</f>
        <v>38220.999999999825</v>
      </c>
      <c r="G130" s="285">
        <f>+'ardh-shpenz'!H23</f>
        <v>-1.7462298274040222E-10</v>
      </c>
      <c r="H130" s="285" t="e">
        <f>+'ardh-shpenz'!I23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3589072.9999999995</v>
      </c>
      <c r="D132" s="285">
        <f>SUM(D130:D131)</f>
        <v>1830489.9999999998</v>
      </c>
      <c r="E132" s="285">
        <f>SUM(E130:E131)</f>
        <v>1758582.9999999998</v>
      </c>
      <c r="F132" s="285">
        <f>SUM(F130:F131)</f>
        <v>38220.999999999825</v>
      </c>
      <c r="G132" s="285">
        <f>SUM(G130:G131)</f>
        <v>-1.7462298274040222E-10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362502.64999999991</v>
      </c>
      <c r="D134" s="311">
        <f>+D132*0.15</f>
        <v>274573.49999999994</v>
      </c>
      <c r="E134" s="311">
        <f>+E132*0.05</f>
        <v>87929.15</v>
      </c>
      <c r="F134" s="311">
        <f>+F132*0.05</f>
        <v>1911.0499999999913</v>
      </c>
      <c r="G134" s="311">
        <f>+G132*0.1+0.5</f>
        <v>0.49999999998253769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3223188.3499999996</v>
      </c>
      <c r="D136" s="391">
        <f>+D130-D134</f>
        <v>1555916.4999999998</v>
      </c>
      <c r="E136" s="391">
        <f>+E130-E134</f>
        <v>1667271.8499999999</v>
      </c>
      <c r="F136" s="311">
        <f>+F130-F134</f>
        <v>36309.949999999837</v>
      </c>
      <c r="G136" s="311">
        <f>+G130-G134</f>
        <v>-0.50000000015716073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44" workbookViewId="0">
      <selection activeCell="L57" sqref="L57:L58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579</v>
      </c>
    </row>
    <row r="2" spans="1:13" ht="16.5" hidden="1" thickBot="1" x14ac:dyDescent="0.3">
      <c r="A2" s="334" t="s">
        <v>558</v>
      </c>
      <c r="C2" s="334" t="s">
        <v>559</v>
      </c>
      <c r="G2" s="334" t="s">
        <v>595</v>
      </c>
      <c r="H2" s="334"/>
      <c r="I2" s="334" t="s">
        <v>560</v>
      </c>
    </row>
    <row r="3" spans="1:13" ht="16.5" hidden="1" thickBot="1" x14ac:dyDescent="0.3">
      <c r="A3" s="402"/>
      <c r="B3" s="403" t="s">
        <v>561</v>
      </c>
      <c r="C3" s="404" t="s">
        <v>559</v>
      </c>
      <c r="D3" s="404" t="s">
        <v>562</v>
      </c>
      <c r="E3" s="405"/>
      <c r="F3" s="403" t="s">
        <v>563</v>
      </c>
      <c r="G3" s="404" t="s">
        <v>564</v>
      </c>
      <c r="H3" s="404" t="s">
        <v>562</v>
      </c>
      <c r="I3" s="404" t="s">
        <v>564</v>
      </c>
      <c r="J3" s="404" t="s">
        <v>562</v>
      </c>
      <c r="K3" s="406"/>
      <c r="L3" s="407" t="s">
        <v>565</v>
      </c>
    </row>
    <row r="4" spans="1:13" hidden="1" x14ac:dyDescent="0.2">
      <c r="A4" s="408" t="s">
        <v>566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567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568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569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570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571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572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573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574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575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576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577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578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579</v>
      </c>
    </row>
    <row r="23" spans="1:13" ht="16.5" hidden="1" thickBot="1" x14ac:dyDescent="0.3">
      <c r="A23" s="334" t="s">
        <v>558</v>
      </c>
      <c r="C23" s="334" t="s">
        <v>559</v>
      </c>
      <c r="G23" s="334" t="s">
        <v>595</v>
      </c>
      <c r="H23" s="334"/>
      <c r="I23" s="334" t="s">
        <v>560</v>
      </c>
    </row>
    <row r="24" spans="1:13" ht="16.5" hidden="1" thickBot="1" x14ac:dyDescent="0.3">
      <c r="A24" s="402"/>
      <c r="B24" s="403" t="s">
        <v>561</v>
      </c>
      <c r="C24" s="404" t="s">
        <v>559</v>
      </c>
      <c r="D24" s="404" t="s">
        <v>562</v>
      </c>
      <c r="E24" s="405"/>
      <c r="F24" s="403" t="s">
        <v>563</v>
      </c>
      <c r="G24" s="404" t="s">
        <v>564</v>
      </c>
      <c r="H24" s="404" t="s">
        <v>562</v>
      </c>
      <c r="I24" s="404" t="s">
        <v>564</v>
      </c>
      <c r="J24" s="404" t="s">
        <v>562</v>
      </c>
      <c r="K24" s="406"/>
      <c r="L24" s="407" t="s">
        <v>565</v>
      </c>
    </row>
    <row r="25" spans="1:13" hidden="1" x14ac:dyDescent="0.2">
      <c r="A25" s="408" t="s">
        <v>566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567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568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569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570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571</v>
      </c>
      <c r="B30" s="468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572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573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574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575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576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577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578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x14ac:dyDescent="0.25">
      <c r="A44" s="497" t="s">
        <v>656</v>
      </c>
      <c r="B44" s="498"/>
      <c r="C44" s="498"/>
      <c r="D44" s="498"/>
      <c r="E44" s="498"/>
      <c r="F44" s="498"/>
      <c r="G44" s="498"/>
      <c r="H44" s="498"/>
      <c r="I44" s="498"/>
      <c r="J44" s="498"/>
      <c r="K44" s="498"/>
      <c r="L44" s="498"/>
    </row>
    <row r="45" spans="1:12" ht="16.5" thickBot="1" x14ac:dyDescent="0.3">
      <c r="A45" s="497" t="s">
        <v>617</v>
      </c>
      <c r="B45" s="498"/>
      <c r="C45" s="497" t="s">
        <v>559</v>
      </c>
      <c r="D45" s="498"/>
      <c r="E45" s="498"/>
      <c r="F45" s="498"/>
      <c r="G45" s="497" t="s">
        <v>560</v>
      </c>
      <c r="H45" s="497"/>
      <c r="I45" s="497" t="s">
        <v>618</v>
      </c>
      <c r="J45" s="498"/>
      <c r="K45" s="498"/>
      <c r="L45" s="498"/>
    </row>
    <row r="46" spans="1:12" ht="16.5" thickBot="1" x14ac:dyDescent="0.3">
      <c r="A46" s="499"/>
      <c r="B46" s="500" t="s">
        <v>561</v>
      </c>
      <c r="C46" s="501" t="s">
        <v>559</v>
      </c>
      <c r="D46" s="501" t="s">
        <v>562</v>
      </c>
      <c r="E46" s="501"/>
      <c r="F46" s="500" t="s">
        <v>563</v>
      </c>
      <c r="G46" s="501" t="s">
        <v>564</v>
      </c>
      <c r="H46" s="501" t="s">
        <v>562</v>
      </c>
      <c r="I46" s="501" t="s">
        <v>564</v>
      </c>
      <c r="J46" s="501" t="s">
        <v>562</v>
      </c>
      <c r="K46" s="502"/>
      <c r="L46" s="503" t="s">
        <v>565</v>
      </c>
    </row>
    <row r="47" spans="1:12" x14ac:dyDescent="0.2">
      <c r="A47" s="504" t="s">
        <v>566</v>
      </c>
      <c r="B47" s="505"/>
      <c r="C47" s="506">
        <v>-9615</v>
      </c>
      <c r="D47" s="506">
        <f>+C47*0.2</f>
        <v>-1923</v>
      </c>
      <c r="E47" s="506"/>
      <c r="F47" s="507">
        <v>1000</v>
      </c>
      <c r="G47" s="508"/>
      <c r="H47" s="509">
        <f t="shared" ref="H47:H58" si="9">+G47*0.2</f>
        <v>0</v>
      </c>
      <c r="I47" s="508"/>
      <c r="J47" s="509"/>
      <c r="K47" s="507"/>
      <c r="L47" s="568">
        <f>+D47-J47-H47</f>
        <v>-1923</v>
      </c>
    </row>
    <row r="48" spans="1:12" x14ac:dyDescent="0.2">
      <c r="A48" s="511" t="s">
        <v>567</v>
      </c>
      <c r="B48" s="512"/>
      <c r="C48" s="513"/>
      <c r="D48" s="514">
        <f>+C48*0.2</f>
        <v>0</v>
      </c>
      <c r="E48" s="514"/>
      <c r="F48" s="515"/>
      <c r="G48" s="516"/>
      <c r="H48" s="517">
        <f t="shared" si="9"/>
        <v>0</v>
      </c>
      <c r="I48" s="516"/>
      <c r="J48" s="518"/>
      <c r="K48" s="519"/>
      <c r="L48" s="510">
        <f>+D48-J48-H48</f>
        <v>0</v>
      </c>
    </row>
    <row r="49" spans="1:12" x14ac:dyDescent="0.2">
      <c r="A49" s="511" t="s">
        <v>568</v>
      </c>
      <c r="B49" s="512"/>
      <c r="C49" s="513">
        <v>2937280</v>
      </c>
      <c r="D49" s="514">
        <f t="shared" ref="D49:D58" si="10">+C49*0.2</f>
        <v>587456</v>
      </c>
      <c r="E49" s="513"/>
      <c r="F49" s="515"/>
      <c r="G49" s="516">
        <v>2069440</v>
      </c>
      <c r="H49" s="518">
        <f t="shared" si="9"/>
        <v>413888</v>
      </c>
      <c r="I49" s="516">
        <v>241750</v>
      </c>
      <c r="J49" s="518">
        <f>+I49*0.2</f>
        <v>48350</v>
      </c>
      <c r="K49" s="515"/>
      <c r="L49" s="510">
        <f t="shared" ref="L49:L58" si="11">+D49-J49-H49</f>
        <v>125218</v>
      </c>
    </row>
    <row r="50" spans="1:12" x14ac:dyDescent="0.2">
      <c r="A50" s="511" t="s">
        <v>569</v>
      </c>
      <c r="B50" s="512"/>
      <c r="C50" s="513">
        <v>5298270</v>
      </c>
      <c r="D50" s="514">
        <f t="shared" si="10"/>
        <v>1059654</v>
      </c>
      <c r="E50" s="513"/>
      <c r="F50" s="515">
        <v>91350</v>
      </c>
      <c r="G50" s="516">
        <v>3740830</v>
      </c>
      <c r="H50" s="518">
        <f t="shared" si="9"/>
        <v>748166</v>
      </c>
      <c r="I50" s="516">
        <v>732915</v>
      </c>
      <c r="J50" s="518">
        <f>+I50*0.2</f>
        <v>146583</v>
      </c>
      <c r="K50" s="515"/>
      <c r="L50" s="510">
        <f t="shared" si="11"/>
        <v>164905</v>
      </c>
    </row>
    <row r="51" spans="1:12" ht="15.75" thickBot="1" x14ac:dyDescent="0.25">
      <c r="A51" s="520" t="s">
        <v>570</v>
      </c>
      <c r="B51" s="521"/>
      <c r="C51" s="522">
        <v>4587415</v>
      </c>
      <c r="D51" s="523">
        <f t="shared" si="10"/>
        <v>917483</v>
      </c>
      <c r="E51" s="522"/>
      <c r="F51" s="524">
        <v>15500</v>
      </c>
      <c r="G51" s="525">
        <v>3308740</v>
      </c>
      <c r="H51" s="526">
        <f t="shared" si="9"/>
        <v>661748</v>
      </c>
      <c r="I51" s="525">
        <v>1009420</v>
      </c>
      <c r="J51" s="526">
        <f>+I51*0.2</f>
        <v>201884</v>
      </c>
      <c r="K51" s="524"/>
      <c r="L51" s="527">
        <f t="shared" si="11"/>
        <v>53851</v>
      </c>
    </row>
    <row r="52" spans="1:12" x14ac:dyDescent="0.2">
      <c r="A52" s="565" t="s">
        <v>571</v>
      </c>
      <c r="B52" s="566"/>
      <c r="C52" s="514">
        <v>5823320</v>
      </c>
      <c r="D52" s="514">
        <f t="shared" si="10"/>
        <v>1164664</v>
      </c>
      <c r="E52" s="514"/>
      <c r="F52" s="519">
        <v>360</v>
      </c>
      <c r="G52" s="567">
        <v>3255240</v>
      </c>
      <c r="H52" s="517">
        <f t="shared" si="9"/>
        <v>651048</v>
      </c>
      <c r="I52" s="567"/>
      <c r="J52" s="517">
        <f>+I52*0.2</f>
        <v>0</v>
      </c>
      <c r="K52" s="519"/>
      <c r="L52" s="510">
        <f t="shared" si="11"/>
        <v>513616</v>
      </c>
    </row>
    <row r="53" spans="1:12" x14ac:dyDescent="0.2">
      <c r="A53" s="511" t="s">
        <v>572</v>
      </c>
      <c r="B53" s="512"/>
      <c r="C53" s="513">
        <v>542415</v>
      </c>
      <c r="D53" s="514">
        <f t="shared" si="10"/>
        <v>108483</v>
      </c>
      <c r="E53" s="513"/>
      <c r="F53" s="515">
        <v>101434</v>
      </c>
      <c r="G53" s="516">
        <v>2075</v>
      </c>
      <c r="H53" s="518">
        <f t="shared" si="9"/>
        <v>415</v>
      </c>
      <c r="I53" s="516"/>
      <c r="J53" s="518">
        <f>+I53*0.2</f>
        <v>0</v>
      </c>
      <c r="K53" s="515"/>
      <c r="L53" s="510">
        <f t="shared" si="11"/>
        <v>108068</v>
      </c>
    </row>
    <row r="54" spans="1:12" x14ac:dyDescent="0.2">
      <c r="A54" s="511" t="s">
        <v>573</v>
      </c>
      <c r="B54" s="512"/>
      <c r="C54" s="513">
        <v>1231960</v>
      </c>
      <c r="D54" s="514">
        <f t="shared" si="10"/>
        <v>246392</v>
      </c>
      <c r="E54" s="513"/>
      <c r="F54" s="515"/>
      <c r="G54" s="516">
        <v>609160</v>
      </c>
      <c r="H54" s="518">
        <f t="shared" si="9"/>
        <v>121832</v>
      </c>
      <c r="I54" s="516"/>
      <c r="J54" s="518"/>
      <c r="K54" s="515"/>
      <c r="L54" s="510">
        <f t="shared" si="11"/>
        <v>124560</v>
      </c>
    </row>
    <row r="55" spans="1:12" x14ac:dyDescent="0.2">
      <c r="A55" s="511" t="s">
        <v>574</v>
      </c>
      <c r="B55" s="512"/>
      <c r="C55" s="513">
        <v>3411875</v>
      </c>
      <c r="D55" s="514">
        <f t="shared" si="10"/>
        <v>682375</v>
      </c>
      <c r="E55" s="513"/>
      <c r="F55" s="515">
        <v>20200</v>
      </c>
      <c r="G55" s="516">
        <v>2398450</v>
      </c>
      <c r="H55" s="518">
        <f t="shared" si="9"/>
        <v>479690</v>
      </c>
      <c r="I55" s="516"/>
      <c r="J55" s="518">
        <f>+I55*0.2</f>
        <v>0</v>
      </c>
      <c r="K55" s="515"/>
      <c r="L55" s="510">
        <f t="shared" si="11"/>
        <v>202685</v>
      </c>
    </row>
    <row r="56" spans="1:12" x14ac:dyDescent="0.2">
      <c r="A56" s="511" t="s">
        <v>575</v>
      </c>
      <c r="B56" s="512"/>
      <c r="C56" s="513">
        <v>1356295</v>
      </c>
      <c r="D56" s="514">
        <f t="shared" si="10"/>
        <v>271259</v>
      </c>
      <c r="E56" s="513"/>
      <c r="F56" s="515">
        <v>100</v>
      </c>
      <c r="G56" s="516">
        <v>19995</v>
      </c>
      <c r="H56" s="518">
        <f t="shared" si="9"/>
        <v>3999</v>
      </c>
      <c r="I56" s="516"/>
      <c r="J56" s="518">
        <f>+I56*0.2</f>
        <v>0</v>
      </c>
      <c r="K56" s="515"/>
      <c r="L56" s="510">
        <f t="shared" si="11"/>
        <v>267260</v>
      </c>
    </row>
    <row r="57" spans="1:12" x14ac:dyDescent="0.2">
      <c r="A57" s="511" t="s">
        <v>576</v>
      </c>
      <c r="B57" s="512"/>
      <c r="C57" s="513">
        <v>362600</v>
      </c>
      <c r="D57" s="514">
        <f t="shared" si="10"/>
        <v>72520</v>
      </c>
      <c r="E57" s="513"/>
      <c r="F57" s="515">
        <v>3000</v>
      </c>
      <c r="G57" s="516">
        <v>932975</v>
      </c>
      <c r="H57" s="518">
        <f t="shared" si="9"/>
        <v>186595</v>
      </c>
      <c r="I57" s="516">
        <v>17000</v>
      </c>
      <c r="J57" s="518">
        <f>+I57*0.2</f>
        <v>3400</v>
      </c>
      <c r="K57" s="515"/>
      <c r="L57" s="510">
        <f t="shared" si="11"/>
        <v>-117475</v>
      </c>
    </row>
    <row r="58" spans="1:12" ht="15.75" thickBot="1" x14ac:dyDescent="0.25">
      <c r="A58" s="520" t="s">
        <v>577</v>
      </c>
      <c r="B58" s="521"/>
      <c r="C58" s="522">
        <v>954010</v>
      </c>
      <c r="D58" s="523">
        <f t="shared" si="10"/>
        <v>190802</v>
      </c>
      <c r="E58" s="522"/>
      <c r="F58" s="524">
        <v>2000</v>
      </c>
      <c r="G58" s="525">
        <v>1750</v>
      </c>
      <c r="H58" s="526">
        <f t="shared" si="9"/>
        <v>350</v>
      </c>
      <c r="I58" s="525"/>
      <c r="J58" s="526">
        <f>+I58*0.2</f>
        <v>0</v>
      </c>
      <c r="K58" s="524"/>
      <c r="L58" s="527">
        <f t="shared" si="11"/>
        <v>190452</v>
      </c>
    </row>
    <row r="59" spans="1:12" x14ac:dyDescent="0.2">
      <c r="A59" s="528"/>
      <c r="B59" s="514"/>
      <c r="C59" s="514"/>
      <c r="D59" s="514"/>
      <c r="E59" s="514"/>
      <c r="F59" s="514"/>
      <c r="G59" s="514"/>
      <c r="H59" s="514"/>
      <c r="I59" s="514"/>
      <c r="J59" s="514"/>
      <c r="K59" s="514"/>
      <c r="L59" s="514"/>
    </row>
    <row r="60" spans="1:12" x14ac:dyDescent="0.2">
      <c r="A60" s="529" t="s">
        <v>538</v>
      </c>
      <c r="B60" s="513">
        <f>SUM(B47:B59)</f>
        <v>0</v>
      </c>
      <c r="C60" s="513">
        <f>SUM(C47:C59)</f>
        <v>26495825</v>
      </c>
      <c r="D60" s="513">
        <f>SUM(D47:D59)</f>
        <v>5299165</v>
      </c>
      <c r="E60" s="513"/>
      <c r="F60" s="513">
        <f>SUM(F47:F59)</f>
        <v>234944</v>
      </c>
      <c r="G60" s="513">
        <f>SUM(G47:G59)</f>
        <v>16338655</v>
      </c>
      <c r="H60" s="513">
        <f>SUM(H47:H59)</f>
        <v>3267731</v>
      </c>
      <c r="I60" s="513">
        <f>SUM(I47:I59)</f>
        <v>2001085</v>
      </c>
      <c r="J60" s="513">
        <f>SUM(J47:J59)</f>
        <v>400217</v>
      </c>
      <c r="K60" s="513"/>
      <c r="L60" s="513">
        <f>SUM(L47:L58)</f>
        <v>1631217</v>
      </c>
    </row>
    <row r="61" spans="1:12" x14ac:dyDescent="0.2">
      <c r="A61" s="498"/>
      <c r="B61" s="498"/>
      <c r="C61" s="498"/>
      <c r="D61" s="498"/>
      <c r="E61" s="498"/>
      <c r="F61" s="498"/>
      <c r="G61" s="498"/>
      <c r="H61" s="498"/>
      <c r="I61" s="498"/>
      <c r="J61" s="498"/>
      <c r="K61" s="498"/>
      <c r="L61" s="498"/>
    </row>
    <row r="62" spans="1:12" x14ac:dyDescent="0.2">
      <c r="A62" s="498" t="s">
        <v>578</v>
      </c>
      <c r="B62" s="530">
        <f>SUM(B60:C60)</f>
        <v>26495825</v>
      </c>
      <c r="C62" s="530">
        <f>SUM(C47:C51)</f>
        <v>12813350</v>
      </c>
      <c r="D62" s="498"/>
      <c r="E62" s="498"/>
      <c r="F62" s="530">
        <f>+F60+G60+I60</f>
        <v>18574684</v>
      </c>
      <c r="G62" s="530"/>
      <c r="H62" s="530">
        <f>+H60+J60</f>
        <v>3667948</v>
      </c>
      <c r="I62" s="530"/>
      <c r="J62" s="498"/>
      <c r="K62" s="498"/>
      <c r="L62" s="498"/>
    </row>
    <row r="63" spans="1:12" x14ac:dyDescent="0.2">
      <c r="A63" s="498"/>
      <c r="B63" s="498"/>
      <c r="C63" s="530">
        <f>SUM(C52:C58)</f>
        <v>13682475</v>
      </c>
      <c r="D63" s="498"/>
      <c r="E63" s="498"/>
      <c r="F63" s="530">
        <f>+B62-F62</f>
        <v>7921141</v>
      </c>
      <c r="G63" s="498"/>
      <c r="H63" s="498"/>
      <c r="I63" s="498"/>
      <c r="J63" s="498"/>
      <c r="K63" s="498"/>
      <c r="L63" s="498"/>
    </row>
    <row r="64" spans="1:12" x14ac:dyDescent="0.2">
      <c r="A64" s="498"/>
      <c r="B64" s="530">
        <f>+B62+B63</f>
        <v>26495825</v>
      </c>
      <c r="C64" s="530">
        <f>+C62+C63</f>
        <v>26495825</v>
      </c>
      <c r="D64" s="498"/>
      <c r="E64" s="498"/>
      <c r="F64" s="498"/>
      <c r="G64" s="498"/>
      <c r="H64" s="498"/>
      <c r="I64" s="498"/>
      <c r="J64" s="498"/>
      <c r="K64" s="498"/>
      <c r="L64" s="498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zoomScale="75" workbookViewId="0">
      <selection activeCell="G20" sqref="G20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654</v>
      </c>
    </row>
    <row r="2" spans="1:8" x14ac:dyDescent="0.25">
      <c r="A2" s="83" t="s">
        <v>649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5" t="s">
        <v>648</v>
      </c>
      <c r="E5" s="445" t="s">
        <v>662</v>
      </c>
      <c r="F5" s="445" t="s">
        <v>650</v>
      </c>
      <c r="G5" s="85" t="s">
        <v>611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1776380.48</v>
      </c>
      <c r="E8" s="87">
        <f>+BA!E50</f>
        <v>543211</v>
      </c>
      <c r="F8" s="87">
        <f>+BA!F50</f>
        <v>1961324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1776380.48</v>
      </c>
      <c r="E10" s="89">
        <f>SUM(E8:E9)</f>
        <v>543211</v>
      </c>
      <c r="F10" s="89">
        <f>SUM(F8:F9)</f>
        <v>1961324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1040359.05</v>
      </c>
      <c r="E12" s="90">
        <f>+BA!E42</f>
        <v>0</v>
      </c>
      <c r="F12" s="90">
        <f>+BA!F42</f>
        <v>0</v>
      </c>
      <c r="G12" s="90">
        <f>+BA!G42</f>
        <v>0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0</v>
      </c>
      <c r="E13" s="90">
        <f>+BA!E45+BA!E44</f>
        <v>0</v>
      </c>
      <c r="F13" s="90">
        <f>+BA!F45+BA!F44</f>
        <v>0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1040359.05</v>
      </c>
      <c r="E16" s="89">
        <f>SUM(E12:E15)</f>
        <v>0</v>
      </c>
      <c r="F16" s="89">
        <f>SUM(F12:F15)</f>
        <v>0</v>
      </c>
      <c r="G16" s="89">
        <f>SUM(G12:G15)</f>
        <v>0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0</v>
      </c>
      <c r="E23" s="89">
        <f>SUM(E18:E22)</f>
        <v>0</v>
      </c>
      <c r="F23" s="89">
        <f>SUM(F18:F22)</f>
        <v>0</v>
      </c>
      <c r="G23" s="89">
        <f>SUM(G18:G22)</f>
        <v>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2816739.5300000003</v>
      </c>
      <c r="E29" s="93">
        <f>+E23+E16+E10+E26+E27</f>
        <v>543211</v>
      </c>
      <c r="F29" s="93">
        <f>+F23+F16+F10+F26+F27</f>
        <v>1961324</v>
      </c>
      <c r="G29" s="93">
        <f>+G23+G16+G10+G26+G27</f>
        <v>0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1865398</v>
      </c>
      <c r="E33" s="87">
        <f>+BA!E20</f>
        <v>1935709</v>
      </c>
      <c r="F33" s="87">
        <f>+BA!F20</f>
        <v>0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1865398</v>
      </c>
      <c r="E36" s="93">
        <f>SUM(E33:E35)</f>
        <v>1935709</v>
      </c>
      <c r="F36" s="93">
        <f>SUM(F33:F35)</f>
        <v>0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4682137.53</v>
      </c>
      <c r="E38" s="94">
        <f>+E29+E36</f>
        <v>2478920</v>
      </c>
      <c r="F38" s="94">
        <f>+F29+F36</f>
        <v>1961324</v>
      </c>
      <c r="G38" s="94">
        <f>+G29+G36</f>
        <v>0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594336.23</v>
      </c>
      <c r="E45" s="86">
        <f>BA!E101</f>
        <v>102300.95</v>
      </c>
      <c r="F45" s="86">
        <f>BA!F101</f>
        <v>1651476.05</v>
      </c>
      <c r="G45" s="86">
        <f>BA!G101</f>
        <v>0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385120</v>
      </c>
      <c r="E46" s="90">
        <f>+BA!E102</f>
        <v>412318</v>
      </c>
      <c r="F46" s="90">
        <f>+BA!F102</f>
        <v>129838</v>
      </c>
      <c r="G46" s="90">
        <f>+BA!G102</f>
        <v>0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356893</v>
      </c>
      <c r="E47" s="86">
        <f>+BA!E103+BA!E104</f>
        <v>172690</v>
      </c>
      <c r="F47" s="86">
        <f>+BA!F103+BA!F104</f>
        <v>143600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1336349.23</v>
      </c>
      <c r="E55" s="93">
        <f>SUM(E43:E54)</f>
        <v>687308.95</v>
      </c>
      <c r="F55" s="93">
        <f>SUM(F43:F54)</f>
        <v>1924914.05</v>
      </c>
      <c r="G55" s="93">
        <f>SUM(G43:G54)</f>
        <v>0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</v>
      </c>
      <c r="E64" s="86">
        <f>+BA!E69</f>
        <v>100</v>
      </c>
      <c r="F64" s="86">
        <f>+BA!F69</f>
        <v>100</v>
      </c>
      <c r="G64" s="86">
        <f>+BA!G69</f>
        <v>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36309.949999999997</v>
      </c>
      <c r="E69" s="86">
        <f>+BA!E76</f>
        <v>36309.949999999997</v>
      </c>
      <c r="F69" s="86">
        <f>+BA!F76</f>
        <v>0</v>
      </c>
      <c r="G69" s="86">
        <f>+BA!G76</f>
        <v>0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3309378.35</v>
      </c>
      <c r="E70" s="86">
        <f>+BA!E77</f>
        <v>1755201.1</v>
      </c>
      <c r="F70" s="86">
        <f>+BA!F77</f>
        <v>36309.949999999997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3345788.3000000003</v>
      </c>
      <c r="E71" s="93">
        <f>SUM(E64:E70)</f>
        <v>1791611.05</v>
      </c>
      <c r="F71" s="93">
        <f>SUM(F64:F70)</f>
        <v>36409.949999999997</v>
      </c>
      <c r="G71" s="93">
        <f>SUM(G64:G70)</f>
        <v>0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4682137.53</v>
      </c>
      <c r="E73" s="94">
        <f>+E71+E61+E55</f>
        <v>2478920</v>
      </c>
      <c r="F73" s="94">
        <f>+F71+F61+F55</f>
        <v>1961324</v>
      </c>
      <c r="G73" s="94">
        <f>+G71+G61+G55</f>
        <v>0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7"/>
      <c r="C76" s="92"/>
      <c r="D76" s="97" t="s">
        <v>536</v>
      </c>
      <c r="G76" s="97"/>
      <c r="H76" s="97"/>
    </row>
    <row r="77" spans="2:9" ht="21" hidden="1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0</v>
      </c>
      <c r="E79" s="88">
        <f>+E73-E38</f>
        <v>0</v>
      </c>
      <c r="F79" s="88">
        <f>+F73-F38</f>
        <v>0</v>
      </c>
      <c r="G79" s="88">
        <f>+G73-G38</f>
        <v>0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x14ac:dyDescent="0.25">
      <c r="D81" s="98"/>
      <c r="E81" s="98"/>
      <c r="F81" s="98"/>
      <c r="G81" s="98"/>
      <c r="H81" s="98"/>
    </row>
    <row r="82" spans="4:8" x14ac:dyDescent="0.25">
      <c r="D82" s="98"/>
      <c r="E82" s="98"/>
      <c r="F82" s="98"/>
      <c r="G82" s="98"/>
      <c r="H82" s="98"/>
    </row>
    <row r="83" spans="4:8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9"/>
  <sheetViews>
    <sheetView tabSelected="1" workbookViewId="0">
      <selection activeCell="L17" sqref="L17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654</v>
      </c>
    </row>
    <row r="2" spans="1:9" ht="15.75" x14ac:dyDescent="0.25">
      <c r="A2" s="14" t="s">
        <v>652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4" t="s">
        <v>648</v>
      </c>
      <c r="E5" s="444" t="s">
        <v>651</v>
      </c>
      <c r="F5" s="444" t="s">
        <v>662</v>
      </c>
      <c r="G5" s="444" t="s">
        <v>650</v>
      </c>
      <c r="H5" s="17" t="s">
        <v>610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26495825</v>
      </c>
      <c r="E8" s="8">
        <f>+'A-Sh BA'!C12</f>
        <v>13682475</v>
      </c>
      <c r="F8" s="8">
        <f>+'A-Sh BA'!D12</f>
        <v>12813350</v>
      </c>
      <c r="G8" s="8">
        <f>+'A-Sh BA'!E12</f>
        <v>3587960</v>
      </c>
      <c r="H8" s="8">
        <f>+'A-Sh BA'!F12</f>
        <v>0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0</v>
      </c>
      <c r="E12" s="8">
        <f>-'A-Sh BA'!C65-'A-Sh BA'!C68</f>
        <v>0</v>
      </c>
      <c r="F12" s="8">
        <f>-'A-Sh BA'!D65-'A-Sh BA'!D68</f>
        <v>0</v>
      </c>
      <c r="G12" s="8">
        <f>-'A-Sh BA'!E65-'A-Sh BA'!E68</f>
        <v>0</v>
      </c>
      <c r="H12" s="8">
        <f>-'A-Sh BA'!F65-'A-Sh BA'!F68</f>
        <v>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-17336832</v>
      </c>
      <c r="E13" s="8">
        <f>-'A-Sh BA'!C71-'A-Sh BA'!C76-'A-Sh BA'!C77</f>
        <v>-8052204</v>
      </c>
      <c r="F13" s="8">
        <f>-'A-Sh BA'!D71-'A-Sh BA'!D76-'A-Sh BA'!D77</f>
        <v>-9284628</v>
      </c>
      <c r="G13" s="8">
        <f>-'A-Sh BA'!E71-'A-Sh BA'!E76-'A-Sh BA'!E77</f>
        <v>-3549739</v>
      </c>
      <c r="H13" s="8">
        <f>-'A-Sh BA'!F71-'A-Sh BA'!F76-'A-Sh BA'!F77</f>
        <v>0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-5437615</v>
      </c>
      <c r="E14" s="8">
        <f>-'A-Sh BA'!C72</f>
        <v>-3712470</v>
      </c>
      <c r="F14" s="8">
        <f>-'A-Sh BA'!D72</f>
        <v>-1725145</v>
      </c>
      <c r="G14" s="8">
        <f>-'A-Sh BA'!E72</f>
        <v>0</v>
      </c>
      <c r="H14" s="8">
        <f>-'A-Sh BA'!F72</f>
        <v>0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-135687</v>
      </c>
      <c r="E15" s="21">
        <f>-'A-Sh BA'!C81</f>
        <v>-87311</v>
      </c>
      <c r="F15" s="21">
        <f>-'A-Sh BA'!D81</f>
        <v>-48376</v>
      </c>
      <c r="G15" s="21">
        <f>-'A-Sh BA'!E81</f>
        <v>0</v>
      </c>
      <c r="H15" s="21">
        <f>-'A-Sh BA'!F81</f>
        <v>0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3585691</v>
      </c>
      <c r="E16" s="9">
        <f t="shared" si="1"/>
        <v>1830490</v>
      </c>
      <c r="F16" s="9">
        <f t="shared" si="1"/>
        <v>1755201</v>
      </c>
      <c r="G16" s="9">
        <f t="shared" si="1"/>
        <v>38221</v>
      </c>
      <c r="H16" s="9">
        <f t="shared" si="1"/>
        <v>0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>
        <f>SUM(D13:D15)</f>
        <v>-22910134</v>
      </c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3585690.9999999995</v>
      </c>
      <c r="E23" s="22">
        <f t="shared" si="2"/>
        <v>1830489.9999999998</v>
      </c>
      <c r="F23" s="22">
        <f t="shared" si="2"/>
        <v>1755200.9999999998</v>
      </c>
      <c r="G23" s="447">
        <f t="shared" si="2"/>
        <v>38220.999999999825</v>
      </c>
      <c r="H23" s="22">
        <f t="shared" si="2"/>
        <v>-1.7462298274040222E-10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6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-276312.75</v>
      </c>
      <c r="E25" s="10">
        <f>-'A-Sh BA'!C102</f>
        <v>-276312.75</v>
      </c>
      <c r="F25" s="10">
        <f>-'A-Sh BA'!D102</f>
        <v>0</v>
      </c>
      <c r="G25" s="446">
        <f>-'A-Sh BA'!E102</f>
        <v>-1911.0500000000002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6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>+D23+D25</f>
        <v>3309378.2499999995</v>
      </c>
      <c r="E27" s="15">
        <f>+E23+E25</f>
        <v>1554177.2499999998</v>
      </c>
      <c r="F27" s="15">
        <f>+F23+F25+0.1</f>
        <v>1755201.0999999999</v>
      </c>
      <c r="G27" s="447">
        <f>+G23+G25</f>
        <v>36309.949999999822</v>
      </c>
      <c r="H27" s="15">
        <f>+H23+H25</f>
        <v>-1.7462298274040222E-10</v>
      </c>
      <c r="I27" s="15" t="e">
        <f>+I23+I25</f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7"/>
      <c r="C31" s="92"/>
      <c r="D31" s="97" t="s">
        <v>536</v>
      </c>
      <c r="E31" s="81"/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9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80" workbookViewId="0">
      <selection activeCell="G20" sqref="G20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654</v>
      </c>
    </row>
    <row r="2" spans="1:10" x14ac:dyDescent="0.25">
      <c r="A2" s="101" t="s">
        <v>25</v>
      </c>
    </row>
    <row r="3" spans="1:10" s="79" customFormat="1" x14ac:dyDescent="0.25">
      <c r="A3" s="102" t="s">
        <v>653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4" t="s">
        <v>648</v>
      </c>
      <c r="E6" s="444" t="s">
        <v>651</v>
      </c>
      <c r="F6" s="444" t="s">
        <v>662</v>
      </c>
      <c r="G6" s="444" t="s">
        <v>650</v>
      </c>
      <c r="H6" s="106" t="s">
        <v>548</v>
      </c>
      <c r="I6" s="106" t="s">
        <v>537</v>
      </c>
    </row>
    <row r="7" spans="1:10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</row>
    <row r="8" spans="1:10" s="79" customFormat="1" x14ac:dyDescent="0.25">
      <c r="B8" s="79" t="s">
        <v>27</v>
      </c>
      <c r="D8" s="107">
        <f>+F8+E8</f>
        <v>3585690.9999999995</v>
      </c>
      <c r="E8" s="107">
        <f>+'ardh-shpenz'!E23</f>
        <v>1830489.9999999998</v>
      </c>
      <c r="F8" s="107">
        <f>+'ardh-shpenz'!F23</f>
        <v>1755200.9999999998</v>
      </c>
      <c r="G8" s="107">
        <f>+'ardh-shpenz'!G23</f>
        <v>38220.999999999825</v>
      </c>
      <c r="H8" s="107">
        <f>+'ardh-shpenz'!H23</f>
        <v>-1.7462298274040222E-10</v>
      </c>
      <c r="I8" s="107" t="e">
        <f>+'ardh-shpenz'!I23</f>
        <v>#REF!</v>
      </c>
    </row>
    <row r="9" spans="1:10" s="79" customFormat="1" x14ac:dyDescent="0.25">
      <c r="B9" s="79" t="s">
        <v>28</v>
      </c>
      <c r="D9" s="107">
        <f>+F9+E9</f>
        <v>0</v>
      </c>
      <c r="E9" s="107"/>
      <c r="F9" s="107"/>
      <c r="G9" s="107"/>
      <c r="H9" s="107"/>
      <c r="I9" s="107"/>
    </row>
    <row r="10" spans="1:10" s="79" customFormat="1" x14ac:dyDescent="0.25">
      <c r="B10" s="79" t="s">
        <v>29</v>
      </c>
      <c r="D10" s="107">
        <f>+F10+E10</f>
        <v>135687</v>
      </c>
      <c r="E10" s="107">
        <f>-'ardh-shpenz'!E15</f>
        <v>87311</v>
      </c>
      <c r="F10" s="107">
        <f>-'ardh-shpenz'!F15</f>
        <v>48376</v>
      </c>
      <c r="G10" s="107">
        <f>-'ardh-shpenz'!G15</f>
        <v>0</v>
      </c>
      <c r="H10" s="107">
        <f>-'ardh-shpenz'!H15</f>
        <v>0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107">
        <f>+F11+E11</f>
        <v>0</v>
      </c>
      <c r="E11" s="107">
        <f>+BK!E27-BK!D27+BK!D51-BK!E51</f>
        <v>0</v>
      </c>
      <c r="F11" s="107">
        <f>+BK!F27-BK!E27+BK!E51-BK!F51</f>
        <v>0</v>
      </c>
      <c r="G11" s="10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105"/>
      <c r="E12" s="105"/>
      <c r="F12" s="105"/>
      <c r="G12" s="105"/>
      <c r="H12" s="105"/>
      <c r="I12" s="105"/>
    </row>
    <row r="13" spans="1:10" s="79" customFormat="1" x14ac:dyDescent="0.25">
      <c r="B13" s="79" t="s">
        <v>32</v>
      </c>
      <c r="D13" s="105"/>
      <c r="E13" s="105"/>
      <c r="F13" s="105"/>
      <c r="G13" s="105"/>
      <c r="H13" s="105"/>
      <c r="I13" s="105"/>
    </row>
    <row r="14" spans="1:10" s="79" customFormat="1" x14ac:dyDescent="0.25">
      <c r="B14" s="104"/>
      <c r="C14" s="104"/>
      <c r="D14" s="105"/>
      <c r="E14" s="105"/>
      <c r="F14" s="105"/>
      <c r="G14" s="105"/>
      <c r="H14" s="105"/>
      <c r="I14" s="105"/>
    </row>
    <row r="15" spans="1:10" s="79" customFormat="1" ht="31.5" x14ac:dyDescent="0.25">
      <c r="B15" s="108" t="s">
        <v>88</v>
      </c>
      <c r="C15" s="108"/>
      <c r="D15" s="103">
        <f>+F15+E15</f>
        <v>-1040359.05</v>
      </c>
      <c r="E15" s="103">
        <f>+BK!E12-BK!D12+BK!E13-BK!D13+BK!E25-BK!D25+BK!E26-BK!D26</f>
        <v>-1040359.05</v>
      </c>
      <c r="F15" s="103">
        <f>+BK!F12-BK!E12+BK!F13-BK!E13+BK!F25-BK!E25+BK!F26-BK!E26</f>
        <v>0</v>
      </c>
      <c r="G15" s="103">
        <f>+BK!G12-BK!F12+BK!G13-BK!F13+BK!G25-BK!F25+BK!G26-BK!F26</f>
        <v>0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103">
        <f>+F16+E16</f>
        <v>0</v>
      </c>
      <c r="E16" s="105"/>
      <c r="F16" s="105"/>
      <c r="G16" s="105"/>
      <c r="H16" s="105"/>
      <c r="I16" s="105"/>
    </row>
    <row r="17" spans="1:11" s="79" customFormat="1" x14ac:dyDescent="0.25">
      <c r="B17" s="79" t="s">
        <v>33</v>
      </c>
      <c r="D17" s="103">
        <f>+F17+E17</f>
        <v>0</v>
      </c>
      <c r="E17" s="107">
        <f>+BK!E18+BK!E19+BK!E20+BK!E21+BK!E22-BK!D22-BK!D21-BK!D20-BK!D19-BK!D18</f>
        <v>0</v>
      </c>
      <c r="F17" s="107">
        <f>+BK!F18+BK!F19+BK!F20+BK!F21+BK!F22-BK!E22-BK!E21-BK!E20-BK!E19-BK!E18</f>
        <v>0</v>
      </c>
      <c r="G17" s="107">
        <f>+BK!G18+BK!G19+BK!G20+BK!G21+BK!G22-BK!F22-BK!F21-BK!F20-BK!F19-BK!F18</f>
        <v>0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103">
        <f>+F18+E18</f>
        <v>-864877.57000000007</v>
      </c>
      <c r="E18" s="103">
        <f>BK!D43-BK!E43+BK!D45-BK!E45+BK!D46-BK!E46+BK!D47-BK!E47+BK!D48-BK!E48+BK!D49-BK!E49+BK!D50-BK!E50-E21+'ardh-shpenz'!E25</f>
        <v>372727.53</v>
      </c>
      <c r="F18" s="103">
        <f>BK!E43-BK!F43+BK!E45-BK!F45+BK!E46-BK!F46+BK!E47-BK!F47+BK!E48-BK!F48+BK!E49-BK!F49+BK!E50-BK!F50-F21+'ardh-shpenz'!F25</f>
        <v>-1237605.1000000001</v>
      </c>
      <c r="G18" s="103">
        <f>BK!F43-BK!G43+BK!F45-BK!G45+BK!F46-BK!G46+BK!F47-BK!G47+BK!F48-BK!G48+BK!F49-BK!G49+BK!F50-BK!G50-G21+'ardh-shpenz'!G25</f>
        <v>1923003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109">
        <f t="shared" ref="D19:I19" si="0">SUM(D8:D18)</f>
        <v>1816141.3799999992</v>
      </c>
      <c r="E19" s="109">
        <f t="shared" si="0"/>
        <v>1250169.4799999997</v>
      </c>
      <c r="F19" s="109">
        <f t="shared" si="0"/>
        <v>565971.89999999967</v>
      </c>
      <c r="G19" s="109">
        <f t="shared" si="0"/>
        <v>1961223.9999999998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</row>
    <row r="21" spans="1:11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</row>
    <row r="22" spans="1:11" s="79" customFormat="1" x14ac:dyDescent="0.25">
      <c r="D22" s="105"/>
      <c r="E22" s="105"/>
      <c r="F22" s="105"/>
      <c r="G22" s="105"/>
      <c r="H22" s="105"/>
      <c r="I22" s="105"/>
    </row>
    <row r="23" spans="1:11" s="79" customFormat="1" x14ac:dyDescent="0.25">
      <c r="A23" s="111" t="s">
        <v>18</v>
      </c>
      <c r="D23" s="112">
        <f t="shared" ref="D23:I23" si="1">SUM(D19:D22)</f>
        <v>1816141.3799999992</v>
      </c>
      <c r="E23" s="112">
        <f t="shared" si="1"/>
        <v>1250169.4799999997</v>
      </c>
      <c r="F23" s="112">
        <f t="shared" si="1"/>
        <v>565971.89999999967</v>
      </c>
      <c r="G23" s="112">
        <f t="shared" si="1"/>
        <v>1961223.9999999998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103"/>
      <c r="E24" s="103"/>
      <c r="F24" s="103"/>
      <c r="G24" s="103"/>
      <c r="H24" s="103"/>
      <c r="I24" s="103"/>
    </row>
    <row r="25" spans="1:11" s="79" customFormat="1" x14ac:dyDescent="0.25">
      <c r="B25" s="79" t="s">
        <v>35</v>
      </c>
      <c r="D25" s="103"/>
      <c r="E25" s="103"/>
      <c r="F25" s="103"/>
      <c r="G25" s="103"/>
      <c r="H25" s="103"/>
      <c r="I25" s="103"/>
    </row>
    <row r="26" spans="1:11" s="79" customFormat="1" x14ac:dyDescent="0.25">
      <c r="B26" s="79" t="s">
        <v>36</v>
      </c>
      <c r="D26" s="107">
        <f>+F26+E26</f>
        <v>-2001085</v>
      </c>
      <c r="E26" s="107">
        <f>-BK!D33+BK!E33+'ardh-shpenz'!E15</f>
        <v>-17000</v>
      </c>
      <c r="F26" s="107">
        <f>-BK!E33+BK!F33+'ardh-shpenz'!F15</f>
        <v>-1984085</v>
      </c>
      <c r="G26" s="107">
        <f>-BK!F33+BK!G33+'ardh-shpenz'!G15</f>
        <v>0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105"/>
      <c r="E27" s="105"/>
      <c r="F27" s="105"/>
      <c r="G27" s="105"/>
      <c r="H27" s="105"/>
      <c r="I27" s="105"/>
    </row>
    <row r="28" spans="1:11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</row>
    <row r="29" spans="1:11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</row>
    <row r="30" spans="1:11" s="79" customFormat="1" x14ac:dyDescent="0.25">
      <c r="B30" s="104"/>
      <c r="C30" s="104"/>
      <c r="D30" s="105"/>
      <c r="E30" s="105"/>
      <c r="F30" s="105"/>
      <c r="G30" s="105"/>
      <c r="H30" s="105"/>
      <c r="I30" s="105"/>
    </row>
    <row r="31" spans="1:11" s="79" customFormat="1" x14ac:dyDescent="0.25">
      <c r="B31" s="80" t="s">
        <v>89</v>
      </c>
      <c r="C31" s="80"/>
      <c r="D31" s="112">
        <f t="shared" ref="D31:I31" si="2">SUM(D25:D29)</f>
        <v>-2001085</v>
      </c>
      <c r="E31" s="112">
        <f t="shared" si="2"/>
        <v>-17000</v>
      </c>
      <c r="F31" s="112">
        <f t="shared" si="2"/>
        <v>-1984085</v>
      </c>
      <c r="G31" s="112">
        <f t="shared" si="2"/>
        <v>0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469"/>
      <c r="E32" s="469"/>
      <c r="F32" s="469"/>
      <c r="G32" s="469"/>
      <c r="H32" s="105"/>
      <c r="I32" s="105"/>
    </row>
    <row r="33" spans="2:9" s="79" customFormat="1" x14ac:dyDescent="0.25">
      <c r="B33" s="79" t="s">
        <v>91</v>
      </c>
      <c r="D33" s="103">
        <f>+F33+E33</f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103"/>
      <c r="E34" s="103"/>
      <c r="F34" s="103"/>
      <c r="G34" s="103"/>
      <c r="H34" s="103"/>
      <c r="I34" s="103"/>
    </row>
    <row r="35" spans="2:9" s="79" customFormat="1" x14ac:dyDescent="0.25">
      <c r="B35" s="79" t="s">
        <v>38</v>
      </c>
      <c r="D35" s="103">
        <f>+F35+E35</f>
        <v>0</v>
      </c>
      <c r="E35" s="107">
        <f>+BK!D57-BK!E57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103"/>
      <c r="E36" s="105"/>
      <c r="F36" s="105"/>
      <c r="G36" s="105"/>
      <c r="H36" s="105"/>
      <c r="I36" s="105"/>
    </row>
    <row r="37" spans="2:9" s="79" customFormat="1" ht="15" customHeight="1" x14ac:dyDescent="0.25">
      <c r="B37" s="79" t="s">
        <v>39</v>
      </c>
      <c r="D37" s="103">
        <f>+F37+E37</f>
        <v>0</v>
      </c>
      <c r="E37" s="114">
        <v>0</v>
      </c>
      <c r="F37" s="114">
        <f>+BK!E64+BK!E65+BK!E66+BK!E67+BK!E68+BK!E69-BK!F64-BK!F65-BK!F66-BK!F67-BK!F68-BK!F69+-BK!F70</f>
        <v>0</v>
      </c>
      <c r="G37" s="114">
        <f>+BK!F64+BK!F65+BK!F66+BK!F67+BK!F68+BK!F69-BK!G64-BK!G65-BK!G66-BK!G67-BK!G68-BK!G69+-BK!G70</f>
        <v>100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103"/>
      <c r="E38" s="105"/>
      <c r="F38" s="105"/>
      <c r="G38" s="105"/>
      <c r="H38" s="105"/>
      <c r="I38" s="105"/>
    </row>
    <row r="39" spans="2:9" s="79" customFormat="1" x14ac:dyDescent="0.25">
      <c r="B39" s="80" t="s">
        <v>121</v>
      </c>
      <c r="C39" s="80"/>
      <c r="D39" s="112">
        <f>+F39+E39</f>
        <v>0</v>
      </c>
      <c r="E39" s="112">
        <f>SUM(E33:E38)</f>
        <v>0</v>
      </c>
      <c r="F39" s="112">
        <f>SUM(F33:F38)</f>
        <v>0</v>
      </c>
      <c r="G39" s="112">
        <f>SUM(G33:G38)</f>
        <v>100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105"/>
      <c r="E40" s="105"/>
      <c r="F40" s="105"/>
      <c r="G40" s="105"/>
      <c r="H40" s="105"/>
      <c r="I40" s="105"/>
    </row>
    <row r="41" spans="2:9" s="79" customFormat="1" x14ac:dyDescent="0.25">
      <c r="B41" s="111" t="s">
        <v>23</v>
      </c>
      <c r="C41" s="111"/>
      <c r="D41" s="115">
        <f t="shared" ref="D41:I41" si="3">+D39+D23+D31</f>
        <v>-184943.62000000081</v>
      </c>
      <c r="E41" s="115">
        <f t="shared" si="3"/>
        <v>1233169.4799999997</v>
      </c>
      <c r="F41" s="115">
        <f t="shared" si="3"/>
        <v>-1418113.1000000003</v>
      </c>
      <c r="G41" s="115">
        <f t="shared" si="3"/>
        <v>1961323.9999999998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107"/>
      <c r="E42" s="107"/>
      <c r="F42" s="107"/>
      <c r="G42" s="107"/>
      <c r="H42" s="107"/>
      <c r="I42" s="107"/>
    </row>
    <row r="43" spans="2:9" s="79" customFormat="1" x14ac:dyDescent="0.25">
      <c r="B43" s="111" t="s">
        <v>90</v>
      </c>
      <c r="C43" s="111"/>
      <c r="D43" s="116">
        <f>+F43</f>
        <v>378053</v>
      </c>
      <c r="E43" s="116">
        <f>+F44</f>
        <v>-1040060.1000000003</v>
      </c>
      <c r="F43" s="116">
        <f>+G44</f>
        <v>378053</v>
      </c>
      <c r="G43" s="116">
        <v>22677</v>
      </c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117">
        <f>+D43+D41</f>
        <v>193109.37999999919</v>
      </c>
      <c r="E44" s="117">
        <f>+E43+E41</f>
        <v>193109.37999999942</v>
      </c>
      <c r="F44" s="117">
        <f>+F43+F41</f>
        <v>-1040060.1000000003</v>
      </c>
      <c r="G44" s="117">
        <v>378053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7"/>
      <c r="C48" s="92"/>
      <c r="D48" s="97" t="s">
        <v>536</v>
      </c>
      <c r="E48" s="81"/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G20" sqref="G20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654</v>
      </c>
    </row>
    <row r="2" spans="1:11" ht="16.5" x14ac:dyDescent="0.25">
      <c r="A2" s="11" t="s">
        <v>663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2"/>
      <c r="C5" s="574" t="s">
        <v>433</v>
      </c>
      <c r="D5" s="574"/>
      <c r="E5" s="574"/>
      <c r="F5" s="574"/>
      <c r="G5" s="574"/>
      <c r="H5" s="574"/>
      <c r="I5" s="575"/>
      <c r="J5" s="460"/>
      <c r="K5" s="461"/>
    </row>
    <row r="6" spans="1:11" ht="63" customHeight="1" thickBot="1" x14ac:dyDescent="0.25">
      <c r="B6" s="573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664</v>
      </c>
      <c r="C7" s="124">
        <f>+BK!F64</f>
        <v>100</v>
      </c>
      <c r="D7" s="124"/>
      <c r="E7" s="124"/>
      <c r="F7" s="124"/>
      <c r="G7" s="124"/>
      <c r="H7" s="125">
        <f>+BK!F69</f>
        <v>0</v>
      </c>
      <c r="I7" s="126">
        <f>+C7+H7+F7</f>
        <v>100</v>
      </c>
      <c r="J7" s="317"/>
      <c r="K7" s="126">
        <f>+I7</f>
        <v>100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+BK!F70</f>
        <v>36309.949999999997</v>
      </c>
      <c r="I12" s="385">
        <f>+C12+H12+F12</f>
        <v>36309.949999999997</v>
      </c>
      <c r="J12" s="383"/>
      <c r="K12" s="365">
        <f>+H12</f>
        <v>36309.949999999997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665</v>
      </c>
      <c r="C16" s="124">
        <f>SUM(C7:C15)</f>
        <v>100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36309.949999999997</v>
      </c>
      <c r="I16" s="386">
        <f t="shared" si="0"/>
        <v>36409.949999999997</v>
      </c>
      <c r="J16" s="389">
        <f t="shared" si="0"/>
        <v>0</v>
      </c>
      <c r="K16" s="387">
        <f t="shared" si="0"/>
        <v>36409.949999999997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3309378.35</v>
      </c>
      <c r="I19" s="120">
        <f>+H19</f>
        <v>3309378.35</v>
      </c>
      <c r="J19" s="383"/>
      <c r="K19" s="365">
        <f>+I19</f>
        <v>3309378.35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666</v>
      </c>
      <c r="C23" s="325">
        <f>+C16</f>
        <v>100</v>
      </c>
      <c r="D23" s="124"/>
      <c r="E23" s="124"/>
      <c r="F23" s="124"/>
      <c r="G23" s="124"/>
      <c r="H23" s="125">
        <f>SUM(H16:H22)</f>
        <v>3345688.3000000003</v>
      </c>
      <c r="I23" s="389">
        <f>SUM(I16:I22)</f>
        <v>3345788.3000000003</v>
      </c>
      <c r="J23" s="389">
        <f>SUM(J16:J22)</f>
        <v>0</v>
      </c>
      <c r="K23" s="389">
        <f>SUM(K16:K22)</f>
        <v>3345788.3000000003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G20" sqref="G20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654</v>
      </c>
    </row>
    <row r="2" spans="1:18" ht="13.5" x14ac:dyDescent="0.25">
      <c r="C2" s="132" t="s">
        <v>496</v>
      </c>
    </row>
    <row r="3" spans="1:18" x14ac:dyDescent="0.2">
      <c r="C3" s="133" t="s">
        <v>667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78"/>
      <c r="B7" s="578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76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77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668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0</v>
      </c>
      <c r="K13" s="183"/>
      <c r="L13" s="184">
        <f>SUM(F13:K13)</f>
        <v>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668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0</v>
      </c>
      <c r="K14" s="194"/>
      <c r="L14" s="195">
        <f>SUM(F14:K14)</f>
        <v>0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668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669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f>+BA!D22</f>
        <v>2001085</v>
      </c>
      <c r="K17" s="194"/>
      <c r="L17" s="195">
        <f>SUM(F17:K17)</f>
        <v>2001085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670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f>-BA!D25</f>
        <v>135687</v>
      </c>
      <c r="K22" s="194"/>
      <c r="L22" s="195">
        <f>SUM(F22:K22)</f>
        <v>135687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671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2001085</v>
      </c>
      <c r="K28" s="234">
        <f t="shared" si="0"/>
        <v>0</v>
      </c>
      <c r="L28" s="184">
        <f>SUM(F28:K28)</f>
        <v>2001085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671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135687</v>
      </c>
      <c r="K29" s="237">
        <f t="shared" si="1"/>
        <v>0</v>
      </c>
      <c r="L29" s="195">
        <f>SUM(F29:K29)</f>
        <v>135687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671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1865398</v>
      </c>
      <c r="K30" s="242">
        <f t="shared" si="2"/>
        <v>0</v>
      </c>
      <c r="L30" s="353">
        <f t="shared" si="2"/>
        <v>1865398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topLeftCell="A175" workbookViewId="0">
      <selection activeCell="G20" sqref="G20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621</v>
      </c>
      <c r="D1" s="254"/>
    </row>
    <row r="3" spans="1:6" ht="15.75" x14ac:dyDescent="0.25">
      <c r="C3" s="255" t="s">
        <v>672</v>
      </c>
    </row>
    <row r="5" spans="1:6" ht="18" x14ac:dyDescent="0.25">
      <c r="A5" s="256" t="s">
        <v>655</v>
      </c>
    </row>
    <row r="6" spans="1:6" ht="18" x14ac:dyDescent="0.25">
      <c r="A6" s="256" t="s">
        <v>673</v>
      </c>
    </row>
    <row r="7" spans="1:6" ht="18" x14ac:dyDescent="0.25">
      <c r="A7" s="256" t="s">
        <v>674</v>
      </c>
    </row>
    <row r="8" spans="1:6" ht="18" x14ac:dyDescent="0.25">
      <c r="A8" s="256" t="s">
        <v>675</v>
      </c>
    </row>
    <row r="9" spans="1:6" ht="15" x14ac:dyDescent="0.2">
      <c r="A9" s="569" t="s">
        <v>676</v>
      </c>
    </row>
    <row r="10" spans="1:6" ht="13.5" thickBot="1" x14ac:dyDescent="0.25"/>
    <row r="11" spans="1:6" ht="15.75" thickBot="1" x14ac:dyDescent="0.25">
      <c r="A11" s="471" t="s">
        <v>591</v>
      </c>
      <c r="B11" s="472" t="s">
        <v>592</v>
      </c>
      <c r="C11" s="472" t="s">
        <v>593</v>
      </c>
      <c r="D11" s="472" t="s">
        <v>521</v>
      </c>
      <c r="E11" s="472" t="s">
        <v>613</v>
      </c>
      <c r="F11" s="473" t="s">
        <v>589</v>
      </c>
    </row>
    <row r="12" spans="1:6" x14ac:dyDescent="0.2">
      <c r="A12" s="474"/>
      <c r="B12" s="475"/>
      <c r="C12" s="475"/>
      <c r="D12" s="475"/>
      <c r="E12" s="475"/>
      <c r="F12" s="476">
        <f>+D12*E12</f>
        <v>0</v>
      </c>
    </row>
    <row r="13" spans="1:6" x14ac:dyDescent="0.2">
      <c r="A13" s="477"/>
      <c r="B13" s="257"/>
      <c r="C13" s="257"/>
      <c r="D13" s="257"/>
      <c r="E13" s="257"/>
      <c r="F13" s="478">
        <f>+D13*E13</f>
        <v>0</v>
      </c>
    </row>
    <row r="14" spans="1:6" x14ac:dyDescent="0.2">
      <c r="A14" s="477"/>
      <c r="B14" s="257"/>
      <c r="C14" s="257"/>
      <c r="D14" s="257"/>
      <c r="E14" s="257"/>
      <c r="F14" s="478"/>
    </row>
    <row r="15" spans="1:6" x14ac:dyDescent="0.2">
      <c r="A15" s="477"/>
      <c r="B15" s="257"/>
      <c r="C15" s="257"/>
      <c r="D15" s="257"/>
      <c r="E15" s="257"/>
      <c r="F15" s="478"/>
    </row>
    <row r="16" spans="1:6" x14ac:dyDescent="0.2">
      <c r="A16" s="477"/>
      <c r="B16" s="257"/>
      <c r="C16" s="257"/>
      <c r="D16" s="257"/>
      <c r="E16" s="257"/>
      <c r="F16" s="478"/>
    </row>
    <row r="17" spans="1:6" x14ac:dyDescent="0.2">
      <c r="A17" s="477"/>
      <c r="B17" s="257"/>
      <c r="C17" s="257"/>
      <c r="D17" s="257"/>
      <c r="E17" s="257"/>
      <c r="F17" s="478"/>
    </row>
    <row r="18" spans="1:6" x14ac:dyDescent="0.2">
      <c r="A18" s="477"/>
      <c r="B18" s="257"/>
      <c r="C18" s="257"/>
      <c r="D18" s="257"/>
      <c r="E18" s="257"/>
      <c r="F18" s="478"/>
    </row>
    <row r="19" spans="1:6" x14ac:dyDescent="0.2">
      <c r="A19" s="477"/>
      <c r="B19" s="257"/>
      <c r="C19" s="257"/>
      <c r="D19" s="257"/>
      <c r="E19" s="257"/>
      <c r="F19" s="478"/>
    </row>
    <row r="20" spans="1:6" x14ac:dyDescent="0.2">
      <c r="A20" s="477"/>
      <c r="B20" s="257"/>
      <c r="C20" s="257"/>
      <c r="D20" s="257"/>
      <c r="E20" s="257"/>
      <c r="F20" s="478"/>
    </row>
    <row r="21" spans="1:6" x14ac:dyDescent="0.2">
      <c r="A21" s="477"/>
      <c r="B21" s="257"/>
      <c r="C21" s="257"/>
      <c r="D21" s="257"/>
      <c r="E21" s="257"/>
      <c r="F21" s="478"/>
    </row>
    <row r="22" spans="1:6" x14ac:dyDescent="0.2">
      <c r="A22" s="477"/>
      <c r="B22" s="257"/>
      <c r="C22" s="257"/>
      <c r="D22" s="257"/>
      <c r="E22" s="257"/>
      <c r="F22" s="478"/>
    </row>
    <row r="23" spans="1:6" x14ac:dyDescent="0.2">
      <c r="A23" s="477"/>
      <c r="B23" s="257"/>
      <c r="C23" s="257"/>
      <c r="D23" s="257"/>
      <c r="E23" s="257"/>
      <c r="F23" s="478"/>
    </row>
    <row r="24" spans="1:6" ht="13.5" thickBot="1" x14ac:dyDescent="0.25">
      <c r="A24" s="479"/>
      <c r="B24" s="480"/>
      <c r="C24" s="480"/>
      <c r="D24" s="480"/>
      <c r="E24" s="480"/>
      <c r="F24" s="481"/>
    </row>
    <row r="25" spans="1:6" ht="19.5" thickBot="1" x14ac:dyDescent="0.35">
      <c r="A25" s="482"/>
      <c r="B25" s="483" t="s">
        <v>594</v>
      </c>
      <c r="C25" s="484"/>
      <c r="D25" s="484"/>
      <c r="E25" s="484"/>
      <c r="F25" s="485">
        <f>SUM(F12:F24)</f>
        <v>0</v>
      </c>
    </row>
    <row r="26" spans="1:6" ht="18" x14ac:dyDescent="0.25">
      <c r="A26" s="486"/>
      <c r="B26" s="487"/>
      <c r="C26" s="486"/>
      <c r="D26" s="486"/>
      <c r="E26" s="486"/>
      <c r="F26" s="488"/>
    </row>
    <row r="27" spans="1:6" ht="20.25" x14ac:dyDescent="0.3">
      <c r="D27" s="258" t="s">
        <v>522</v>
      </c>
    </row>
    <row r="30" spans="1:6" x14ac:dyDescent="0.2">
      <c r="A30" s="531" t="s">
        <v>622</v>
      </c>
    </row>
    <row r="31" spans="1:6" x14ac:dyDescent="0.2">
      <c r="A31" s="531" t="s">
        <v>623</v>
      </c>
    </row>
    <row r="46" spans="2:4" ht="18" x14ac:dyDescent="0.25">
      <c r="B46" s="253" t="s">
        <v>520</v>
      </c>
      <c r="C46" s="254" t="s">
        <v>612</v>
      </c>
      <c r="D46" s="254"/>
    </row>
    <row r="48" spans="2:4" ht="15.75" x14ac:dyDescent="0.25">
      <c r="C48" s="255" t="str">
        <f>+C3</f>
        <v>31,12,2021</v>
      </c>
    </row>
    <row r="50" spans="1:6" ht="18" x14ac:dyDescent="0.25">
      <c r="A50" s="256" t="s">
        <v>655</v>
      </c>
    </row>
    <row r="51" spans="1:6" ht="18" x14ac:dyDescent="0.25">
      <c r="A51" s="256" t="s">
        <v>673</v>
      </c>
    </row>
    <row r="52" spans="1:6" ht="18" x14ac:dyDescent="0.25">
      <c r="A52" s="256" t="s">
        <v>674</v>
      </c>
    </row>
    <row r="53" spans="1:6" ht="18" x14ac:dyDescent="0.25">
      <c r="A53" s="256" t="s">
        <v>675</v>
      </c>
    </row>
    <row r="54" spans="1:6" ht="15" x14ac:dyDescent="0.2">
      <c r="A54" s="569" t="s">
        <v>676</v>
      </c>
    </row>
    <row r="55" spans="1:6" ht="13.5" thickBot="1" x14ac:dyDescent="0.25"/>
    <row r="56" spans="1:6" ht="15.75" thickBot="1" x14ac:dyDescent="0.25">
      <c r="A56" s="532" t="s">
        <v>591</v>
      </c>
      <c r="B56" s="533" t="s">
        <v>592</v>
      </c>
      <c r="C56" s="533" t="s">
        <v>593</v>
      </c>
      <c r="D56" s="533" t="s">
        <v>521</v>
      </c>
      <c r="E56" s="533" t="s">
        <v>624</v>
      </c>
      <c r="F56" s="534" t="s">
        <v>589</v>
      </c>
    </row>
    <row r="57" spans="1:6" ht="15" x14ac:dyDescent="0.25">
      <c r="A57" s="535">
        <v>1</v>
      </c>
      <c r="B57" s="536"/>
      <c r="C57" s="537"/>
      <c r="D57" s="538"/>
      <c r="E57" s="538"/>
      <c r="F57" s="539"/>
    </row>
    <row r="58" spans="1:6" ht="15" x14ac:dyDescent="0.25">
      <c r="A58" s="540">
        <v>2</v>
      </c>
      <c r="B58" s="541"/>
      <c r="C58" s="542"/>
      <c r="D58" s="543"/>
      <c r="E58" s="543"/>
      <c r="F58" s="544"/>
    </row>
    <row r="59" spans="1:6" ht="15" x14ac:dyDescent="0.25">
      <c r="A59" s="540">
        <v>3</v>
      </c>
      <c r="B59" s="541"/>
      <c r="C59" s="542"/>
      <c r="D59" s="543"/>
      <c r="E59" s="543"/>
      <c r="F59" s="544"/>
    </row>
    <row r="60" spans="1:6" ht="15" x14ac:dyDescent="0.25">
      <c r="A60" s="540">
        <v>4</v>
      </c>
      <c r="B60" s="541"/>
      <c r="C60" s="542"/>
      <c r="D60" s="543"/>
      <c r="E60" s="543"/>
      <c r="F60" s="544"/>
    </row>
    <row r="61" spans="1:6" ht="15" x14ac:dyDescent="0.25">
      <c r="A61" s="540">
        <v>5</v>
      </c>
      <c r="B61" s="541"/>
      <c r="C61" s="542"/>
      <c r="D61" s="543"/>
      <c r="E61" s="543"/>
      <c r="F61" s="544"/>
    </row>
    <row r="62" spans="1:6" ht="15" x14ac:dyDescent="0.25">
      <c r="A62" s="540">
        <v>6</v>
      </c>
      <c r="B62" s="541"/>
      <c r="C62" s="542"/>
      <c r="D62" s="543"/>
      <c r="E62" s="543"/>
      <c r="F62" s="544"/>
    </row>
    <row r="63" spans="1:6" ht="15" x14ac:dyDescent="0.25">
      <c r="A63" s="540">
        <v>7</v>
      </c>
      <c r="B63" s="541"/>
      <c r="C63" s="542"/>
      <c r="D63" s="543"/>
      <c r="E63" s="543"/>
      <c r="F63" s="544"/>
    </row>
    <row r="64" spans="1:6" ht="15" x14ac:dyDescent="0.25">
      <c r="A64" s="540">
        <v>8</v>
      </c>
      <c r="B64" s="541"/>
      <c r="C64" s="542"/>
      <c r="D64" s="543"/>
      <c r="E64" s="543"/>
      <c r="F64" s="544"/>
    </row>
    <row r="65" spans="1:6" ht="15" x14ac:dyDescent="0.25">
      <c r="A65" s="540">
        <v>9</v>
      </c>
      <c r="B65" s="541"/>
      <c r="C65" s="542"/>
      <c r="D65" s="543"/>
      <c r="E65" s="543"/>
      <c r="F65" s="544"/>
    </row>
    <row r="66" spans="1:6" ht="15.75" thickBot="1" x14ac:dyDescent="0.3">
      <c r="A66" s="545"/>
      <c r="B66" s="541"/>
      <c r="C66" s="546"/>
      <c r="D66" s="546"/>
      <c r="E66" s="547"/>
      <c r="F66" s="546"/>
    </row>
    <row r="67" spans="1:6" ht="19.5" thickBot="1" x14ac:dyDescent="0.35">
      <c r="A67" s="548"/>
      <c r="B67" s="549"/>
      <c r="C67" s="549"/>
      <c r="D67" s="579" t="s">
        <v>625</v>
      </c>
      <c r="E67" s="579"/>
      <c r="F67" s="485">
        <f>SUM(F57:F66)</f>
        <v>0</v>
      </c>
    </row>
    <row r="68" spans="1:6" x14ac:dyDescent="0.2">
      <c r="A68" s="550"/>
      <c r="B68" s="550"/>
      <c r="C68" s="550"/>
      <c r="D68" s="550"/>
      <c r="E68" s="550"/>
      <c r="F68" s="551"/>
    </row>
    <row r="69" spans="1:6" ht="20.25" x14ac:dyDescent="0.3">
      <c r="A69" s="550"/>
      <c r="D69" s="258" t="s">
        <v>522</v>
      </c>
      <c r="F69" s="550"/>
    </row>
    <row r="70" spans="1:6" x14ac:dyDescent="0.2">
      <c r="A70" s="550"/>
    </row>
    <row r="71" spans="1:6" x14ac:dyDescent="0.2">
      <c r="A71" s="550"/>
    </row>
    <row r="72" spans="1:6" x14ac:dyDescent="0.2">
      <c r="A72" s="550"/>
      <c r="B72" s="531" t="s">
        <v>622</v>
      </c>
    </row>
    <row r="73" spans="1:6" x14ac:dyDescent="0.2">
      <c r="A73" s="550"/>
      <c r="B73" s="531" t="s">
        <v>623</v>
      </c>
    </row>
    <row r="94" spans="2:4" ht="18" x14ac:dyDescent="0.25">
      <c r="B94" s="253" t="s">
        <v>520</v>
      </c>
      <c r="C94" s="254" t="s">
        <v>626</v>
      </c>
      <c r="D94" s="254"/>
    </row>
    <row r="96" spans="2:4" ht="15.75" x14ac:dyDescent="0.25">
      <c r="C96" s="255" t="str">
        <f>+C48</f>
        <v>31,12,2021</v>
      </c>
    </row>
    <row r="98" spans="1:6" ht="18" x14ac:dyDescent="0.25">
      <c r="A98" s="256" t="s">
        <v>655</v>
      </c>
    </row>
    <row r="99" spans="1:6" ht="18" x14ac:dyDescent="0.25">
      <c r="A99" s="256" t="s">
        <v>673</v>
      </c>
    </row>
    <row r="100" spans="1:6" ht="18" x14ac:dyDescent="0.25">
      <c r="A100" s="256" t="s">
        <v>674</v>
      </c>
    </row>
    <row r="101" spans="1:6" ht="18" x14ac:dyDescent="0.25">
      <c r="A101" s="256" t="s">
        <v>675</v>
      </c>
    </row>
    <row r="102" spans="1:6" ht="15" x14ac:dyDescent="0.2">
      <c r="A102" s="569" t="s">
        <v>676</v>
      </c>
    </row>
    <row r="103" spans="1:6" ht="13.5" thickBot="1" x14ac:dyDescent="0.25"/>
    <row r="104" spans="1:6" ht="15.75" thickBot="1" x14ac:dyDescent="0.25">
      <c r="A104" s="532" t="s">
        <v>591</v>
      </c>
      <c r="B104" s="533" t="s">
        <v>592</v>
      </c>
      <c r="C104" s="533" t="s">
        <v>593</v>
      </c>
      <c r="D104" s="533" t="s">
        <v>521</v>
      </c>
      <c r="E104" s="533" t="s">
        <v>624</v>
      </c>
      <c r="F104" s="534" t="s">
        <v>589</v>
      </c>
    </row>
    <row r="105" spans="1:6" ht="15" x14ac:dyDescent="0.25">
      <c r="A105" s="535">
        <v>1</v>
      </c>
      <c r="B105" s="536"/>
      <c r="C105" s="537"/>
      <c r="D105" s="538"/>
      <c r="E105" s="538"/>
      <c r="F105" s="539"/>
    </row>
    <row r="106" spans="1:6" ht="15" x14ac:dyDescent="0.25">
      <c r="A106" s="540">
        <v>2</v>
      </c>
      <c r="B106" s="541"/>
      <c r="C106" s="542"/>
      <c r="D106" s="543"/>
      <c r="E106" s="543"/>
      <c r="F106" s="544"/>
    </row>
    <row r="107" spans="1:6" ht="15" x14ac:dyDescent="0.25">
      <c r="A107" s="540">
        <v>3</v>
      </c>
      <c r="B107" s="541"/>
      <c r="C107" s="542"/>
      <c r="D107" s="543"/>
      <c r="E107" s="543"/>
      <c r="F107" s="544"/>
    </row>
    <row r="108" spans="1:6" ht="15" x14ac:dyDescent="0.25">
      <c r="A108" s="540">
        <v>4</v>
      </c>
      <c r="B108" s="541"/>
      <c r="C108" s="542"/>
      <c r="D108" s="543"/>
      <c r="E108" s="543"/>
      <c r="F108" s="544"/>
    </row>
    <row r="109" spans="1:6" ht="15" x14ac:dyDescent="0.25">
      <c r="A109" s="540">
        <v>5</v>
      </c>
      <c r="B109" s="541"/>
      <c r="C109" s="542"/>
      <c r="D109" s="543"/>
      <c r="E109" s="543"/>
      <c r="F109" s="544"/>
    </row>
    <row r="110" spans="1:6" ht="15" x14ac:dyDescent="0.25">
      <c r="A110" s="540">
        <v>6</v>
      </c>
      <c r="B110" s="541"/>
      <c r="C110" s="542"/>
      <c r="D110" s="543"/>
      <c r="E110" s="543"/>
      <c r="F110" s="544"/>
    </row>
    <row r="111" spans="1:6" ht="15" x14ac:dyDescent="0.25">
      <c r="A111" s="540">
        <v>7</v>
      </c>
      <c r="B111" s="541"/>
      <c r="C111" s="542"/>
      <c r="D111" s="543"/>
      <c r="E111" s="543"/>
      <c r="F111" s="544"/>
    </row>
    <row r="112" spans="1:6" ht="15" x14ac:dyDescent="0.25">
      <c r="A112" s="540">
        <v>8</v>
      </c>
      <c r="B112" s="541"/>
      <c r="C112" s="542"/>
      <c r="D112" s="543"/>
      <c r="E112" s="543"/>
      <c r="F112" s="544"/>
    </row>
    <row r="113" spans="1:6" ht="15" x14ac:dyDescent="0.25">
      <c r="A113" s="540">
        <v>9</v>
      </c>
      <c r="B113" s="541"/>
      <c r="C113" s="542"/>
      <c r="D113" s="543"/>
      <c r="E113" s="543"/>
      <c r="F113" s="544"/>
    </row>
    <row r="114" spans="1:6" ht="15.75" thickBot="1" x14ac:dyDescent="0.3">
      <c r="A114" s="545"/>
      <c r="B114" s="541"/>
      <c r="C114" s="546"/>
      <c r="D114" s="546"/>
      <c r="E114" s="547"/>
      <c r="F114" s="546"/>
    </row>
    <row r="115" spans="1:6" ht="19.5" thickBot="1" x14ac:dyDescent="0.35">
      <c r="A115" s="548"/>
      <c r="B115" s="549"/>
      <c r="C115" s="549"/>
      <c r="D115" s="579" t="s">
        <v>625</v>
      </c>
      <c r="E115" s="579"/>
      <c r="F115" s="485">
        <f>SUM(F105:F114)</f>
        <v>0</v>
      </c>
    </row>
    <row r="116" spans="1:6" x14ac:dyDescent="0.2">
      <c r="A116" s="550"/>
      <c r="B116" s="550"/>
      <c r="C116" s="550"/>
      <c r="D116" s="550"/>
      <c r="E116" s="550"/>
      <c r="F116" s="551"/>
    </row>
    <row r="117" spans="1:6" ht="20.25" x14ac:dyDescent="0.3">
      <c r="A117" s="550"/>
      <c r="D117" s="258" t="s">
        <v>522</v>
      </c>
      <c r="F117" s="550"/>
    </row>
    <row r="118" spans="1:6" x14ac:dyDescent="0.2">
      <c r="A118" s="550"/>
    </row>
    <row r="119" spans="1:6" x14ac:dyDescent="0.2">
      <c r="A119" s="550"/>
    </row>
    <row r="120" spans="1:6" x14ac:dyDescent="0.2">
      <c r="A120" s="550"/>
      <c r="B120" s="531" t="s">
        <v>622</v>
      </c>
    </row>
    <row r="121" spans="1:6" x14ac:dyDescent="0.2">
      <c r="A121" s="550"/>
      <c r="B121" s="531" t="s">
        <v>623</v>
      </c>
    </row>
    <row r="142" spans="2:4" ht="18" x14ac:dyDescent="0.25">
      <c r="B142" s="253" t="s">
        <v>520</v>
      </c>
      <c r="C142" s="254" t="s">
        <v>627</v>
      </c>
      <c r="D142" s="254"/>
    </row>
    <row r="144" spans="2:4" ht="15.75" x14ac:dyDescent="0.25">
      <c r="C144" s="255" t="str">
        <f>+C3</f>
        <v>31,12,2021</v>
      </c>
    </row>
    <row r="146" spans="1:6" ht="18" x14ac:dyDescent="0.25">
      <c r="A146" s="256" t="s">
        <v>655</v>
      </c>
    </row>
    <row r="147" spans="1:6" ht="18" x14ac:dyDescent="0.25">
      <c r="A147" s="256" t="s">
        <v>673</v>
      </c>
    </row>
    <row r="148" spans="1:6" ht="18" x14ac:dyDescent="0.25">
      <c r="A148" s="256" t="s">
        <v>674</v>
      </c>
    </row>
    <row r="149" spans="1:6" ht="18" x14ac:dyDescent="0.25">
      <c r="A149" s="256" t="s">
        <v>675</v>
      </c>
    </row>
    <row r="150" spans="1:6" ht="15" x14ac:dyDescent="0.2">
      <c r="A150" s="569" t="s">
        <v>676</v>
      </c>
    </row>
    <row r="151" spans="1:6" ht="13.5" thickBot="1" x14ac:dyDescent="0.25"/>
    <row r="152" spans="1:6" ht="15.75" thickBot="1" x14ac:dyDescent="0.25">
      <c r="A152" s="532" t="s">
        <v>591</v>
      </c>
      <c r="B152" s="533" t="s">
        <v>592</v>
      </c>
      <c r="C152" s="533" t="s">
        <v>593</v>
      </c>
      <c r="D152" s="533" t="s">
        <v>521</v>
      </c>
      <c r="E152" s="533" t="s">
        <v>624</v>
      </c>
      <c r="F152" s="534" t="s">
        <v>589</v>
      </c>
    </row>
    <row r="153" spans="1:6" ht="15" x14ac:dyDescent="0.25">
      <c r="A153" s="535">
        <v>1</v>
      </c>
      <c r="B153" s="536"/>
      <c r="C153" s="537"/>
      <c r="D153" s="538"/>
      <c r="E153" s="538"/>
      <c r="F153" s="539"/>
    </row>
    <row r="154" spans="1:6" ht="15" x14ac:dyDescent="0.25">
      <c r="A154" s="540">
        <v>2</v>
      </c>
      <c r="B154" s="541"/>
      <c r="C154" s="542"/>
      <c r="D154" s="543"/>
      <c r="E154" s="543"/>
      <c r="F154" s="544"/>
    </row>
    <row r="155" spans="1:6" ht="15" x14ac:dyDescent="0.25">
      <c r="A155" s="540">
        <v>3</v>
      </c>
      <c r="B155" s="541"/>
      <c r="C155" s="542"/>
      <c r="D155" s="543"/>
      <c r="E155" s="543"/>
      <c r="F155" s="544"/>
    </row>
    <row r="156" spans="1:6" ht="15" x14ac:dyDescent="0.25">
      <c r="A156" s="540">
        <v>4</v>
      </c>
      <c r="B156" s="541"/>
      <c r="C156" s="542"/>
      <c r="D156" s="543"/>
      <c r="E156" s="543"/>
      <c r="F156" s="544"/>
    </row>
    <row r="157" spans="1:6" ht="15" x14ac:dyDescent="0.25">
      <c r="A157" s="540">
        <v>5</v>
      </c>
      <c r="B157" s="541"/>
      <c r="C157" s="542"/>
      <c r="D157" s="543"/>
      <c r="E157" s="543"/>
      <c r="F157" s="544"/>
    </row>
    <row r="158" spans="1:6" ht="15" x14ac:dyDescent="0.25">
      <c r="A158" s="540">
        <v>6</v>
      </c>
      <c r="B158" s="541"/>
      <c r="C158" s="542"/>
      <c r="D158" s="543"/>
      <c r="E158" s="543"/>
      <c r="F158" s="544"/>
    </row>
    <row r="159" spans="1:6" ht="15" x14ac:dyDescent="0.25">
      <c r="A159" s="540">
        <v>7</v>
      </c>
      <c r="B159" s="541"/>
      <c r="C159" s="542"/>
      <c r="D159" s="543"/>
      <c r="E159" s="543"/>
      <c r="F159" s="544"/>
    </row>
    <row r="160" spans="1:6" ht="15" x14ac:dyDescent="0.25">
      <c r="A160" s="540">
        <v>8</v>
      </c>
      <c r="B160" s="541"/>
      <c r="C160" s="542"/>
      <c r="D160" s="543"/>
      <c r="E160" s="543"/>
      <c r="F160" s="544"/>
    </row>
    <row r="161" spans="1:6" ht="15" x14ac:dyDescent="0.25">
      <c r="A161" s="540">
        <v>9</v>
      </c>
      <c r="B161" s="541"/>
      <c r="C161" s="542"/>
      <c r="D161" s="543"/>
      <c r="E161" s="543"/>
      <c r="F161" s="544"/>
    </row>
    <row r="162" spans="1:6" ht="15.75" thickBot="1" x14ac:dyDescent="0.3">
      <c r="A162" s="545"/>
      <c r="B162" s="541"/>
      <c r="C162" s="546"/>
      <c r="D162" s="546"/>
      <c r="E162" s="547"/>
      <c r="F162" s="546"/>
    </row>
    <row r="163" spans="1:6" ht="19.5" thickBot="1" x14ac:dyDescent="0.35">
      <c r="A163" s="548"/>
      <c r="B163" s="549"/>
      <c r="C163" s="549"/>
      <c r="D163" s="579" t="s">
        <v>625</v>
      </c>
      <c r="E163" s="579"/>
      <c r="F163" s="485">
        <f>SUM(F153:F162)</f>
        <v>0</v>
      </c>
    </row>
    <row r="164" spans="1:6" x14ac:dyDescent="0.2">
      <c r="A164" s="550"/>
      <c r="B164" s="550"/>
      <c r="C164" s="550"/>
      <c r="D164" s="550"/>
      <c r="E164" s="550"/>
      <c r="F164" s="551"/>
    </row>
    <row r="165" spans="1:6" ht="20.25" x14ac:dyDescent="0.3">
      <c r="A165" s="550"/>
      <c r="D165" s="258" t="s">
        <v>522</v>
      </c>
      <c r="F165" s="550"/>
    </row>
    <row r="166" spans="1:6" x14ac:dyDescent="0.2">
      <c r="A166" s="550"/>
    </row>
    <row r="167" spans="1:6" x14ac:dyDescent="0.2">
      <c r="A167" s="550"/>
    </row>
    <row r="168" spans="1:6" x14ac:dyDescent="0.2">
      <c r="A168" s="550"/>
      <c r="B168" s="531" t="s">
        <v>622</v>
      </c>
    </row>
    <row r="169" spans="1:6" x14ac:dyDescent="0.2">
      <c r="A169" s="550"/>
      <c r="B169" s="531" t="s">
        <v>623</v>
      </c>
    </row>
  </sheetData>
  <mergeCells count="3">
    <mergeCell ref="D67:E67"/>
    <mergeCell ref="D115:E115"/>
    <mergeCell ref="D163:E163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A4" workbookViewId="0">
      <selection activeCell="G20" sqref="G20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56" t="s">
        <v>655</v>
      </c>
    </row>
    <row r="2" spans="1:13" ht="18" x14ac:dyDescent="0.25">
      <c r="A2" s="256" t="s">
        <v>673</v>
      </c>
    </row>
    <row r="3" spans="1:13" ht="18" x14ac:dyDescent="0.25">
      <c r="A3" s="336" t="s">
        <v>541</v>
      </c>
      <c r="F3" s="255" t="s">
        <v>672</v>
      </c>
    </row>
    <row r="5" spans="1:13" ht="15.75" x14ac:dyDescent="0.25">
      <c r="A5" s="552" t="s">
        <v>155</v>
      </c>
      <c r="B5" s="553" t="s">
        <v>629</v>
      </c>
      <c r="C5" s="553" t="s">
        <v>630</v>
      </c>
      <c r="D5" s="553" t="s">
        <v>631</v>
      </c>
      <c r="E5" s="553" t="s">
        <v>632</v>
      </c>
      <c r="F5" s="553" t="s">
        <v>633</v>
      </c>
      <c r="G5" s="553" t="s">
        <v>634</v>
      </c>
      <c r="H5" s="553" t="s">
        <v>635</v>
      </c>
      <c r="I5" s="553" t="s">
        <v>542</v>
      </c>
      <c r="J5" s="553" t="s">
        <v>636</v>
      </c>
      <c r="K5" s="553" t="s">
        <v>637</v>
      </c>
      <c r="L5" s="553" t="s">
        <v>638</v>
      </c>
      <c r="M5" s="553" t="s">
        <v>639</v>
      </c>
    </row>
    <row r="6" spans="1:13" ht="15.95" customHeight="1" thickBot="1" x14ac:dyDescent="0.25">
      <c r="A6" s="337"/>
      <c r="B6" s="554"/>
      <c r="C6" s="554"/>
      <c r="D6" s="338"/>
      <c r="E6" s="554"/>
      <c r="F6" s="555"/>
      <c r="G6" s="554"/>
      <c r="H6" s="554"/>
      <c r="I6" s="554"/>
      <c r="J6" s="241"/>
      <c r="K6" s="191"/>
      <c r="L6" s="556"/>
      <c r="M6" s="395"/>
    </row>
    <row r="7" spans="1:13" ht="15.95" customHeight="1" x14ac:dyDescent="0.2">
      <c r="A7" s="339"/>
      <c r="B7" s="557"/>
      <c r="C7" s="557"/>
      <c r="D7" s="557"/>
      <c r="E7" s="557"/>
      <c r="F7" s="340"/>
      <c r="G7" s="557"/>
      <c r="H7" s="557"/>
      <c r="I7" s="557"/>
      <c r="J7" s="558"/>
      <c r="K7" s="558"/>
      <c r="L7" s="559"/>
      <c r="M7" s="558"/>
    </row>
    <row r="8" spans="1:13" ht="15.95" customHeight="1" x14ac:dyDescent="0.2">
      <c r="A8" s="339"/>
      <c r="B8" s="557"/>
      <c r="C8" s="557"/>
      <c r="D8" s="557"/>
      <c r="E8" s="557"/>
      <c r="F8" s="557"/>
      <c r="G8" s="557"/>
      <c r="H8" s="557"/>
      <c r="I8" s="557"/>
      <c r="J8" s="340"/>
      <c r="K8" s="340"/>
      <c r="L8" s="559"/>
      <c r="M8" s="343"/>
    </row>
    <row r="9" spans="1:13" ht="15.95" customHeight="1" x14ac:dyDescent="0.2">
      <c r="A9" s="339"/>
      <c r="B9" s="557"/>
      <c r="C9" s="557"/>
      <c r="D9" s="557"/>
      <c r="E9" s="557"/>
      <c r="F9" s="557"/>
      <c r="G9" s="557"/>
      <c r="H9" s="557"/>
      <c r="I9" s="557"/>
      <c r="J9" s="340"/>
      <c r="K9" s="340"/>
      <c r="L9" s="559"/>
      <c r="M9" s="343"/>
    </row>
    <row r="10" spans="1:13" ht="15.95" customHeight="1" x14ac:dyDescent="0.2">
      <c r="A10" s="339"/>
      <c r="B10" s="557"/>
      <c r="C10" s="557"/>
      <c r="D10" s="557"/>
      <c r="E10" s="557"/>
      <c r="F10" s="557"/>
      <c r="G10" s="557"/>
      <c r="H10" s="557"/>
      <c r="I10" s="557"/>
      <c r="J10" s="340"/>
      <c r="K10" s="340"/>
      <c r="L10" s="559"/>
      <c r="M10" s="343"/>
    </row>
    <row r="11" spans="1:13" ht="15.95" customHeight="1" x14ac:dyDescent="0.2">
      <c r="A11" s="339"/>
      <c r="B11" s="557"/>
      <c r="C11" s="557"/>
      <c r="D11" s="557"/>
      <c r="E11" s="557"/>
      <c r="F11" s="557"/>
      <c r="G11" s="557"/>
      <c r="H11" s="557"/>
      <c r="I11" s="557"/>
      <c r="J11" s="340"/>
      <c r="K11" s="340"/>
      <c r="L11" s="559"/>
      <c r="M11" s="343"/>
    </row>
    <row r="12" spans="1:13" ht="15.95" customHeight="1" x14ac:dyDescent="0.2">
      <c r="A12" s="339"/>
      <c r="B12" s="557"/>
      <c r="C12" s="557"/>
      <c r="D12" s="557"/>
      <c r="E12" s="557"/>
      <c r="F12" s="557"/>
      <c r="G12" s="557"/>
      <c r="H12" s="557"/>
      <c r="I12" s="557"/>
      <c r="J12" s="340"/>
      <c r="K12" s="340"/>
      <c r="L12" s="559"/>
      <c r="M12" s="343"/>
    </row>
    <row r="13" spans="1:13" ht="15.95" customHeight="1" x14ac:dyDescent="0.2">
      <c r="A13" s="339"/>
      <c r="B13" s="557"/>
      <c r="C13" s="557"/>
      <c r="D13" s="557"/>
      <c r="E13" s="557"/>
      <c r="F13" s="557"/>
      <c r="G13" s="557"/>
      <c r="H13" s="557"/>
      <c r="I13" s="557"/>
      <c r="J13" s="340"/>
      <c r="K13" s="340"/>
      <c r="L13" s="559"/>
      <c r="M13" s="343"/>
    </row>
    <row r="14" spans="1:13" ht="15.95" customHeight="1" x14ac:dyDescent="0.2">
      <c r="A14" s="339"/>
      <c r="B14" s="557"/>
      <c r="C14" s="557"/>
      <c r="D14" s="557"/>
      <c r="E14" s="557"/>
      <c r="F14" s="557"/>
      <c r="G14" s="557"/>
      <c r="H14" s="557"/>
      <c r="I14" s="557"/>
      <c r="J14" s="340"/>
      <c r="K14" s="340"/>
      <c r="L14" s="559"/>
      <c r="M14" s="343"/>
    </row>
    <row r="15" spans="1:13" ht="15.95" customHeight="1" x14ac:dyDescent="0.2">
      <c r="A15" s="339"/>
      <c r="B15" s="557"/>
      <c r="C15" s="557"/>
      <c r="D15" s="557"/>
      <c r="E15" s="557"/>
      <c r="F15" s="557"/>
      <c r="G15" s="557"/>
      <c r="H15" s="557"/>
      <c r="I15" s="557"/>
      <c r="J15" s="340"/>
      <c r="K15" s="340"/>
      <c r="L15" s="559"/>
      <c r="M15" s="343"/>
    </row>
    <row r="16" spans="1:13" ht="15.95" customHeight="1" x14ac:dyDescent="0.2">
      <c r="A16" s="339"/>
      <c r="B16" s="557"/>
      <c r="C16" s="557"/>
      <c r="D16" s="557"/>
      <c r="E16" s="557"/>
      <c r="F16" s="557"/>
      <c r="G16" s="557"/>
      <c r="H16" s="557"/>
      <c r="I16" s="557"/>
      <c r="J16" s="340"/>
      <c r="K16" s="340"/>
      <c r="L16" s="559"/>
      <c r="M16" s="343"/>
    </row>
    <row r="17" spans="1:13" ht="15.95" customHeight="1" x14ac:dyDescent="0.2">
      <c r="A17" s="339"/>
      <c r="B17" s="557"/>
      <c r="C17" s="557"/>
      <c r="D17" s="557"/>
      <c r="E17" s="557"/>
      <c r="F17" s="557"/>
      <c r="G17" s="557"/>
      <c r="H17" s="557"/>
      <c r="I17" s="557"/>
      <c r="J17" s="340"/>
      <c r="K17" s="340"/>
      <c r="L17" s="559"/>
      <c r="M17" s="343"/>
    </row>
    <row r="18" spans="1:13" ht="15.95" customHeight="1" x14ac:dyDescent="0.2">
      <c r="A18" s="339"/>
      <c r="B18" s="557"/>
      <c r="C18" s="557"/>
      <c r="D18" s="557"/>
      <c r="E18" s="557"/>
      <c r="F18" s="557"/>
      <c r="G18" s="557"/>
      <c r="H18" s="557"/>
      <c r="I18" s="557"/>
      <c r="J18" s="340"/>
      <c r="K18" s="340"/>
      <c r="L18" s="559"/>
      <c r="M18" s="343"/>
    </row>
    <row r="19" spans="1:13" ht="15.95" customHeight="1" x14ac:dyDescent="0.2">
      <c r="A19" s="339"/>
      <c r="B19" s="557"/>
      <c r="C19" s="557"/>
      <c r="D19" s="557"/>
      <c r="E19" s="557"/>
      <c r="F19" s="557"/>
      <c r="G19" s="557"/>
      <c r="H19" s="557"/>
      <c r="I19" s="557"/>
      <c r="J19" s="340"/>
      <c r="K19" s="340"/>
      <c r="L19" s="559"/>
      <c r="M19" s="343"/>
    </row>
    <row r="20" spans="1:13" ht="15.95" customHeight="1" x14ac:dyDescent="0.2">
      <c r="A20" s="339"/>
      <c r="B20" s="557"/>
      <c r="C20" s="557"/>
      <c r="D20" s="557"/>
      <c r="E20" s="557"/>
      <c r="F20" s="557"/>
      <c r="G20" s="557"/>
      <c r="H20" s="557"/>
      <c r="I20" s="557"/>
      <c r="J20" s="340"/>
      <c r="K20" s="340"/>
      <c r="L20" s="559"/>
      <c r="M20" s="343"/>
    </row>
    <row r="21" spans="1:13" ht="15.95" customHeight="1" x14ac:dyDescent="0.2">
      <c r="A21" s="339"/>
      <c r="B21" s="557"/>
      <c r="C21" s="557"/>
      <c r="D21" s="557"/>
      <c r="E21" s="557"/>
      <c r="F21" s="557"/>
      <c r="G21" s="557"/>
      <c r="H21" s="557"/>
      <c r="I21" s="557"/>
      <c r="J21" s="340"/>
      <c r="K21" s="340"/>
      <c r="L21" s="559"/>
      <c r="M21" s="343"/>
    </row>
    <row r="22" spans="1:13" ht="15.95" customHeight="1" thickBot="1" x14ac:dyDescent="0.25">
      <c r="A22" s="341"/>
      <c r="B22" s="560"/>
      <c r="C22" s="560"/>
      <c r="D22" s="560"/>
      <c r="E22" s="560"/>
      <c r="F22" s="560"/>
      <c r="G22" s="560"/>
      <c r="H22" s="560"/>
      <c r="I22" s="560"/>
      <c r="J22" s="342"/>
      <c r="K22" s="342"/>
      <c r="L22" s="561"/>
      <c r="M22" s="344"/>
    </row>
    <row r="23" spans="1:13" ht="15.95" customHeight="1" thickBot="1" x14ac:dyDescent="0.25">
      <c r="A23" s="345"/>
      <c r="B23" s="562"/>
      <c r="C23" s="562"/>
      <c r="D23" s="562"/>
      <c r="E23" s="562"/>
      <c r="F23" s="562"/>
      <c r="G23" s="562"/>
      <c r="H23" s="562"/>
      <c r="I23" s="562"/>
      <c r="J23" s="563">
        <f>SUM(J6:J22)</f>
        <v>0</v>
      </c>
      <c r="K23" s="346"/>
      <c r="L23" s="564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20" sqref="G20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554</v>
      </c>
      <c r="F1" s="256"/>
    </row>
    <row r="2" spans="1:6" ht="15.75" x14ac:dyDescent="0.25">
      <c r="A2" s="334"/>
      <c r="F2" s="256"/>
    </row>
    <row r="3" spans="1:6" ht="18" x14ac:dyDescent="0.25">
      <c r="A3" s="256" t="s">
        <v>655</v>
      </c>
      <c r="F3" s="256"/>
    </row>
    <row r="4" spans="1:6" ht="18" x14ac:dyDescent="0.25">
      <c r="A4" s="256" t="s">
        <v>673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551</v>
      </c>
      <c r="D7" s="490" t="s">
        <v>521</v>
      </c>
      <c r="E7" s="490" t="s">
        <v>581</v>
      </c>
      <c r="F7" s="491" t="s">
        <v>557</v>
      </c>
    </row>
    <row r="8" spans="1:6" ht="15" x14ac:dyDescent="0.2">
      <c r="A8" s="454">
        <v>1</v>
      </c>
      <c r="B8" s="455" t="s">
        <v>681</v>
      </c>
      <c r="C8" s="455" t="s">
        <v>582</v>
      </c>
      <c r="D8" s="456">
        <v>1</v>
      </c>
      <c r="E8" s="456">
        <f>+fdp!I60</f>
        <v>2001085</v>
      </c>
      <c r="F8" s="457">
        <f>+D8*E8</f>
        <v>2001085</v>
      </c>
    </row>
    <row r="9" spans="1:6" ht="16.5" thickBot="1" x14ac:dyDescent="0.3">
      <c r="A9" s="492"/>
      <c r="B9" s="493" t="s">
        <v>556</v>
      </c>
      <c r="C9" s="493"/>
      <c r="D9" s="494"/>
      <c r="E9" s="494"/>
      <c r="F9" s="495">
        <f>SUM(F8:F8)</f>
        <v>2001085</v>
      </c>
    </row>
    <row r="12" spans="1:6" ht="15.75" x14ac:dyDescent="0.25">
      <c r="C12" s="333"/>
      <c r="D12" s="333"/>
      <c r="E12" s="333" t="s">
        <v>543</v>
      </c>
    </row>
    <row r="23" spans="4:4" x14ac:dyDescent="0.2">
      <c r="D23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2022-06-18T19:12:33Z</cp:lastPrinted>
  <dcterms:created xsi:type="dcterms:W3CDTF">2008-12-17T10:29:05Z</dcterms:created>
  <dcterms:modified xsi:type="dcterms:W3CDTF">2022-09-07T17:27:38Z</dcterms:modified>
</cp:coreProperties>
</file>