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385" yWindow="-15" windowWidth="10740" windowHeight="12990" tabRatio="923" activeTab="3"/>
  </bookViews>
  <sheets>
    <sheet name="Bilanci" sheetId="1" r:id="rId1"/>
    <sheet name="Te Ardhura Shpenzime" sheetId="8" r:id="rId2"/>
    <sheet name="Kapitali" sheetId="66" r:id="rId3"/>
    <sheet name="Pasqyra e Fluksit Monetar " sheetId="63" r:id="rId4"/>
    <sheet name="FS" sheetId="20" state="hidden" r:id="rId5"/>
    <sheet name="FS Oct 12" sheetId="35" state="hidden" r:id="rId6"/>
    <sheet name="TB Pivot" sheetId="65" state="hidden" r:id="rId7"/>
    <sheet name="I. Statement" sheetId="18" state="hidden" r:id="rId8"/>
    <sheet name="Income Statement TB" sheetId="17" state="hidden" r:id="rId9"/>
    <sheet name="Cash Flow" sheetId="30" state="hidden" r:id="rId10"/>
    <sheet name="Cash Flow '10" sheetId="31" state="hidden" r:id="rId11"/>
    <sheet name="Adj List 2009" sheetId="27" state="hidden" r:id="rId12"/>
    <sheet name="Sheet1" sheetId="28" state="hidden" r:id="rId13"/>
    <sheet name="FS 2009" sheetId="32" state="hidden" r:id="rId14"/>
    <sheet name="Sheet11" sheetId="60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Fill" localSheetId="11" hidden="1">#REF!</definedName>
    <definedName name="_Fill" localSheetId="9" hidden="1">#REF!</definedName>
    <definedName name="_Fill" localSheetId="10" hidden="1">#REF!</definedName>
    <definedName name="_Fill" localSheetId="2" hidden="1">#REF!</definedName>
    <definedName name="_Fill" hidden="1">#REF!</definedName>
    <definedName name="_xlnm._FilterDatabase" localSheetId="0" hidden="1">Bilanci!$B$7:$G$21</definedName>
    <definedName name="_xlnm._FilterDatabase" localSheetId="2" hidden="1">#REF!</definedName>
    <definedName name="_xlnm._FilterDatabase" hidden="1">#REF!</definedName>
    <definedName name="_Key1" localSheetId="11" hidden="1">#REF!</definedName>
    <definedName name="_Key1" localSheetId="9" hidden="1">#REF!</definedName>
    <definedName name="_Key1" localSheetId="10" hidden="1">#REF!</definedName>
    <definedName name="_Key1" localSheetId="2" hidden="1">#REF!</definedName>
    <definedName name="_Key1" hidden="1">#REF!</definedName>
    <definedName name="_Order1" hidden="1">255</definedName>
    <definedName name="_Sort" localSheetId="11" hidden="1">#REF!</definedName>
    <definedName name="_Sort" localSheetId="9" hidden="1">#REF!</definedName>
    <definedName name="_Sort" localSheetId="10" hidden="1">#REF!</definedName>
    <definedName name="_Sort" localSheetId="2" hidden="1">#REF!</definedName>
    <definedName name="_Sort" hidden="1">#REF!</definedName>
    <definedName name="AccDigits" localSheetId="10">[1]Assets!#REF!</definedName>
    <definedName name="AccDigits" localSheetId="2">[1]Assets!#REF!</definedName>
    <definedName name="AccDigits">[1]Assets!#REF!</definedName>
    <definedName name="BankName" localSheetId="2">#REF!</definedName>
    <definedName name="BankName">#REF!</definedName>
    <definedName name="BranchName">[2]General!$A$2</definedName>
    <definedName name="cell" localSheetId="11">#REF!</definedName>
    <definedName name="cell" localSheetId="9">#REF!</definedName>
    <definedName name="cell" localSheetId="10">#REF!</definedName>
    <definedName name="cell" localSheetId="2">#REF!</definedName>
    <definedName name="cell">#REF!</definedName>
    <definedName name="cell123" localSheetId="11">#REF!</definedName>
    <definedName name="cell123" localSheetId="9">#REF!</definedName>
    <definedName name="cell123" localSheetId="10">#REF!</definedName>
    <definedName name="cell123" localSheetId="2">#REF!</definedName>
    <definedName name="cell123">#REF!</definedName>
    <definedName name="cellIsStratified" localSheetId="11">#REF!</definedName>
    <definedName name="cellIsStratified" localSheetId="9">#REF!</definedName>
    <definedName name="cellIsStratified" localSheetId="10">#REF!</definedName>
    <definedName name="cellIsStratified" localSheetId="2">#REF!</definedName>
    <definedName name="cellIsStratified">#REF!</definedName>
    <definedName name="cellProjectedMisstatementWarning" localSheetId="11">#REF!</definedName>
    <definedName name="cellProjectedMisstatementWarning" localSheetId="9">#REF!</definedName>
    <definedName name="cellProjectedMisstatementWarning" localSheetId="10">#REF!</definedName>
    <definedName name="cellProjectedMisstatementWarning" localSheetId="2">#REF!</definedName>
    <definedName name="cellProjectedMisstatementWarning">#REF!</definedName>
    <definedName name="cellSampleSize" localSheetId="11">#REF!</definedName>
    <definedName name="cellSampleSize" localSheetId="9">#REF!</definedName>
    <definedName name="cellSampleSize" localSheetId="10">#REF!</definedName>
    <definedName name="cellSampleSize" localSheetId="2">#REF!</definedName>
    <definedName name="cellSampleSize">#REF!</definedName>
    <definedName name="cellSampleSizeWarning" localSheetId="11">#REF!</definedName>
    <definedName name="cellSampleSizeWarning" localSheetId="9">#REF!</definedName>
    <definedName name="cellSampleSizeWarning" localSheetId="10">#REF!</definedName>
    <definedName name="cellSampleSizeWarning" localSheetId="2">#REF!</definedName>
    <definedName name="cellSampleSizeWarning">#REF!</definedName>
    <definedName name="cellSSF" localSheetId="11">#REF!</definedName>
    <definedName name="cellSSF" localSheetId="9">#REF!</definedName>
    <definedName name="cellSSF" localSheetId="10">#REF!</definedName>
    <definedName name="cellSSF" localSheetId="2">#REF!</definedName>
    <definedName name="cellSSF">#REF!</definedName>
    <definedName name="DatabasePath">[2]General!$F$13</definedName>
    <definedName name="DatabasePathe">[2]General!$F$13</definedName>
    <definedName name="DAYS00">[3]REF!$B$6</definedName>
    <definedName name="DAYS01">[3]REF!$B$7</definedName>
    <definedName name="DAYS02">[3]REF!$B$8</definedName>
    <definedName name="DAYS03">[3]REF!$B$9</definedName>
    <definedName name="DAYS04">[3]REF!$B$10</definedName>
    <definedName name="DAYS05">[3]REF!$B$11</definedName>
    <definedName name="DAYS99">[3]REF!$B$5</definedName>
    <definedName name="DBPATH" localSheetId="2">#REF!</definedName>
    <definedName name="DBPATH">#REF!</definedName>
    <definedName name="dItemsToTest" localSheetId="11">#REF!</definedName>
    <definedName name="dItemsToTest" localSheetId="9">#REF!</definedName>
    <definedName name="dItemsToTest" localSheetId="10">#REF!</definedName>
    <definedName name="dItemsToTest" localSheetId="2">#REF!</definedName>
    <definedName name="dItemsToTest">#REF!</definedName>
    <definedName name="dPlanningMateriality" localSheetId="11">#REF!</definedName>
    <definedName name="dPlanningMateriality" localSheetId="9">#REF!</definedName>
    <definedName name="dPlanningMateriality" localSheetId="10">#REF!</definedName>
    <definedName name="dPlanningMateriality" localSheetId="2">#REF!</definedName>
    <definedName name="dPlanningMateriality">#REF!</definedName>
    <definedName name="dProjectedBookValue" localSheetId="11">#REF!</definedName>
    <definedName name="dProjectedBookValue" localSheetId="9">#REF!</definedName>
    <definedName name="dProjectedBookValue" localSheetId="10">#REF!</definedName>
    <definedName name="dProjectedBookValue" localSheetId="2">#REF!</definedName>
    <definedName name="dProjectedBookValue">#REF!</definedName>
    <definedName name="dProjectedBookValueStratified" localSheetId="11">#REF!</definedName>
    <definedName name="dProjectedBookValueStratified" localSheetId="9">#REF!</definedName>
    <definedName name="dProjectedBookValueStratified" localSheetId="10">#REF!</definedName>
    <definedName name="dProjectedBookValueStratified" localSheetId="2">#REF!</definedName>
    <definedName name="dProjectedBookValueStratified">#REF!</definedName>
    <definedName name="dProjectedNumbersOfItems" localSheetId="11">#REF!</definedName>
    <definedName name="dProjectedNumbersOfItems" localSheetId="9">#REF!</definedName>
    <definedName name="dProjectedNumbersOfItems" localSheetId="10">#REF!</definedName>
    <definedName name="dProjectedNumbersOfItems" localSheetId="2">#REF!</definedName>
    <definedName name="dProjectedNumbersOfItems">#REF!</definedName>
    <definedName name="dProjectedNumbersOfItemsStratified" localSheetId="11">#REF!</definedName>
    <definedName name="dProjectedNumbersOfItemsStratified" localSheetId="9">#REF!</definedName>
    <definedName name="dProjectedNumbersOfItemsStratified" localSheetId="10">#REF!</definedName>
    <definedName name="dProjectedNumbersOfItemsStratified" localSheetId="2">#REF!</definedName>
    <definedName name="dProjectedNumbersOfItemsStratified">#REF!</definedName>
    <definedName name="dSampleSize" localSheetId="11">#REF!</definedName>
    <definedName name="dSampleSize" localSheetId="9">#REF!</definedName>
    <definedName name="dSampleSize" localSheetId="10">#REF!</definedName>
    <definedName name="dSampleSize" localSheetId="2">#REF!</definedName>
    <definedName name="dSampleSize">#REF!</definedName>
    <definedName name="dTotalPopulationBookValue" localSheetId="11">#REF!</definedName>
    <definedName name="dTotalPopulationBookValue" localSheetId="9">#REF!</definedName>
    <definedName name="dTotalPopulationBookValue" localSheetId="10">#REF!</definedName>
    <definedName name="dTotalPopulationBookValue" localSheetId="2">#REF!</definedName>
    <definedName name="dTotalPopulationBookValue">#REF!</definedName>
    <definedName name="dTotalProjectedBookValue" localSheetId="11">#REF!</definedName>
    <definedName name="dTotalProjectedBookValue" localSheetId="9">#REF!</definedName>
    <definedName name="dTotalProjectedBookValue" localSheetId="10">#REF!</definedName>
    <definedName name="dTotalProjectedBookValue" localSheetId="2">#REF!</definedName>
    <definedName name="dTotalProjectedBookValue">#REF!</definedName>
    <definedName name="dTotalProjectedNumbersOfItems" localSheetId="11">#REF!</definedName>
    <definedName name="dTotalProjectedNumbersOfItems" localSheetId="9">#REF!</definedName>
    <definedName name="dTotalProjectedNumbersOfItems" localSheetId="10">#REF!</definedName>
    <definedName name="dTotalProjectedNumbersOfItems" localSheetId="2">#REF!</definedName>
    <definedName name="dTotalProjectedNumbersOfItems">#REF!</definedName>
    <definedName name="dTotIndSignItems" localSheetId="11">#REF!</definedName>
    <definedName name="dTotIndSignItems" localSheetId="9">#REF!</definedName>
    <definedName name="dTotIndSignItems" localSheetId="10">#REF!</definedName>
    <definedName name="dTotIndSignItems" localSheetId="2">#REF!</definedName>
    <definedName name="dTotIndSignItems">#REF!</definedName>
    <definedName name="Euro">[4]Gesamt!$L$1</definedName>
    <definedName name="exch" localSheetId="11">#REF!</definedName>
    <definedName name="exch" localSheetId="9">#REF!</definedName>
    <definedName name="exch" localSheetId="10">#REF!</definedName>
    <definedName name="exch" localSheetId="2">#REF!</definedName>
    <definedName name="exch">#REF!</definedName>
    <definedName name="ExternalData" localSheetId="10">#REF!</definedName>
    <definedName name="ExternalData" localSheetId="2">#REF!</definedName>
    <definedName name="ExternalData">#REF!</definedName>
    <definedName name="F100Level" localSheetId="10">[2]General!#REF!</definedName>
    <definedName name="F100Level" localSheetId="2">[2]General!#REF!</definedName>
    <definedName name="F100Level">[2]General!#REF!</definedName>
    <definedName name="FACTOR" localSheetId="2">#REF!</definedName>
    <definedName name="FACTOR">#REF!</definedName>
    <definedName name="FIRST00">[3]REF!$A$6</definedName>
    <definedName name="FIRST01">[3]REF!$A$7</definedName>
    <definedName name="FIRST02">[3]REF!$A$8</definedName>
    <definedName name="FIRST03">[3]REF!$A$9</definedName>
    <definedName name="FIRST04">[3]REF!$A$10</definedName>
    <definedName name="FIRST05">[3]REF!$A$11</definedName>
    <definedName name="FIRST06">[3]REF!$A$12</definedName>
    <definedName name="FIRST99">[3]REF!$A$5</definedName>
    <definedName name="PPP" localSheetId="2">#REF!</definedName>
    <definedName name="PPP">#REF!</definedName>
    <definedName name="_xlnm.Print_Area" localSheetId="11">'Adj List 2009'!$A$1:$I$7</definedName>
    <definedName name="_xlnm.Print_Area" localSheetId="0">Bilanci!$A$1:$G$81</definedName>
    <definedName name="_xlnm.Print_Area" localSheetId="2">#REF!</definedName>
    <definedName name="_xlnm.Print_Area" localSheetId="1">'Te Ardhura Shpenzime'!$A$1:$F$45</definedName>
    <definedName name="_xlnm.Print_Area">#REF!</definedName>
    <definedName name="PRINT_AREA_MI" localSheetId="11">#REF!</definedName>
    <definedName name="PRINT_AREA_MI" localSheetId="9">#REF!</definedName>
    <definedName name="PRINT_AREA_MI" localSheetId="10">#REF!</definedName>
    <definedName name="PRINT_AREA_MI" localSheetId="2">#REF!</definedName>
    <definedName name="PRINT_AREA_MI">#REF!</definedName>
    <definedName name="ReportDate">[2]General!$F$9</definedName>
    <definedName name="ReportedBy">[2]General!$F$11</definedName>
    <definedName name="ROUND" localSheetId="2">#REF!</definedName>
    <definedName name="ROUND">#REF!</definedName>
    <definedName name="Sortt" hidden="1">#REF!</definedName>
    <definedName name="TBData" localSheetId="10">#REF!</definedName>
    <definedName name="TBData" localSheetId="2">#REF!</definedName>
    <definedName name="TBData">#REF!</definedName>
    <definedName name="Unit">[5]BalanceSheet!$K$5</definedName>
    <definedName name="W" localSheetId="11">#REF!</definedName>
    <definedName name="W" localSheetId="9">#REF!</definedName>
    <definedName name="W" localSheetId="10">#REF!</definedName>
    <definedName name="W" localSheetId="2">#REF!</definedName>
    <definedName name="W">#REF!</definedName>
    <definedName name="ΛΟΓΑΡΙΑΣΜΟΙ" localSheetId="11">#REF!</definedName>
    <definedName name="ΛΟΓΑΡΙΑΣΜΟΙ" localSheetId="9">#REF!</definedName>
    <definedName name="ΛΟΓΑΡΙΑΣΜΟΙ" localSheetId="10">#REF!</definedName>
    <definedName name="ΛΟΓΑΡΙΑΣΜΟΙ" localSheetId="2">#REF!</definedName>
    <definedName name="ΛΟΓΑΡΙΑΣΜΟΙ">#REF!</definedName>
  </definedNames>
  <calcPr calcId="145621"/>
  <pivotCaches>
    <pivotCache cacheId="0" r:id="rId23"/>
    <pivotCache cacheId="1" r:id="rId24"/>
    <pivotCache cacheId="2" r:id="rId25"/>
    <pivotCache cacheId="3" r:id="rId26"/>
    <pivotCache cacheId="4" r:id="rId27"/>
  </pivotCaches>
</workbook>
</file>

<file path=xl/calcChain.xml><?xml version="1.0" encoding="utf-8"?>
<calcChain xmlns="http://schemas.openxmlformats.org/spreadsheetml/2006/main">
  <c r="C37" i="63" l="1"/>
  <c r="E23" i="63"/>
  <c r="E27" i="63" s="1"/>
  <c r="C27" i="63"/>
  <c r="F28" i="8"/>
  <c r="D28" i="8"/>
  <c r="F24" i="8"/>
  <c r="D24" i="8"/>
  <c r="G24" i="1"/>
  <c r="G21" i="1"/>
  <c r="E21" i="1"/>
  <c r="C23" i="63" l="1"/>
  <c r="C39" i="63" s="1"/>
  <c r="C31" i="63"/>
  <c r="F25" i="66" l="1"/>
  <c r="F24" i="66"/>
  <c r="C38" i="63"/>
  <c r="D22" i="8"/>
  <c r="G28" i="1"/>
  <c r="E28" i="1"/>
  <c r="E24" i="1"/>
  <c r="E16" i="1"/>
  <c r="G34" i="1" l="1"/>
  <c r="C232" i="28" l="1"/>
  <c r="D230" i="28"/>
  <c r="D229" i="28"/>
  <c r="D228" i="28"/>
  <c r="D227" i="28"/>
  <c r="D226" i="28"/>
  <c r="D225" i="28"/>
  <c r="D224" i="28"/>
  <c r="D223" i="28"/>
  <c r="D222" i="28"/>
  <c r="D221" i="28"/>
  <c r="D220" i="28"/>
  <c r="D219" i="28"/>
  <c r="D218" i="28"/>
  <c r="D217" i="28"/>
  <c r="D216" i="28"/>
  <c r="D215" i="28"/>
  <c r="D214" i="28"/>
  <c r="D213" i="28"/>
  <c r="D212" i="28"/>
  <c r="D211" i="28"/>
  <c r="D210" i="28"/>
  <c r="D209" i="28"/>
  <c r="D208" i="28"/>
  <c r="D207" i="28"/>
  <c r="D206" i="28"/>
  <c r="D205" i="28"/>
  <c r="D204" i="28"/>
  <c r="D203" i="28"/>
  <c r="D202" i="28"/>
  <c r="D201" i="28"/>
  <c r="D200" i="28"/>
  <c r="D199" i="28"/>
  <c r="D198" i="28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74" i="28"/>
  <c r="D173" i="28"/>
  <c r="D172" i="28"/>
  <c r="D171" i="28"/>
  <c r="D170" i="28"/>
  <c r="D169" i="28"/>
  <c r="D168" i="28"/>
  <c r="D167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D147" i="28"/>
  <c r="D146" i="28"/>
  <c r="D145" i="28"/>
  <c r="D144" i="28"/>
  <c r="D143" i="28"/>
  <c r="D142" i="28"/>
  <c r="D14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D122" i="28"/>
  <c r="D121" i="28"/>
  <c r="D120" i="28"/>
  <c r="D119" i="28"/>
  <c r="D118" i="28"/>
  <c r="D117" i="28"/>
  <c r="D116" i="28"/>
  <c r="D115" i="28"/>
  <c r="D114" i="28"/>
  <c r="D113" i="28"/>
  <c r="D11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C89" i="28" l="1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G25" i="27"/>
  <c r="H26" i="27" s="1"/>
  <c r="E20" i="27"/>
  <c r="F22" i="27" s="1"/>
  <c r="E19" i="27"/>
  <c r="F21" i="27" s="1"/>
  <c r="F17" i="27"/>
  <c r="F16" i="27"/>
  <c r="F15" i="27"/>
  <c r="E10" i="27"/>
  <c r="E14" i="27" l="1"/>
  <c r="C43" i="31" l="1"/>
  <c r="C40" i="31"/>
  <c r="J40" i="31" s="1"/>
  <c r="J39" i="31"/>
  <c r="J35" i="31"/>
  <c r="J34" i="31"/>
  <c r="G29" i="31"/>
  <c r="E29" i="31"/>
  <c r="C24" i="31"/>
  <c r="I14" i="31"/>
  <c r="J14" i="31" s="1"/>
  <c r="J13" i="31"/>
  <c r="J11" i="31"/>
  <c r="F10" i="31" l="1"/>
  <c r="J9" i="31"/>
  <c r="L74" i="30"/>
  <c r="L70" i="30"/>
  <c r="J40" i="30"/>
  <c r="J39" i="30"/>
  <c r="J10" i="31" l="1"/>
  <c r="F17" i="31"/>
  <c r="J35" i="30"/>
  <c r="J34" i="30"/>
  <c r="G29" i="30"/>
  <c r="E29" i="30"/>
  <c r="C24" i="30"/>
  <c r="C18" i="30"/>
  <c r="J13" i="30"/>
  <c r="J11" i="30"/>
  <c r="F10" i="30"/>
  <c r="J9" i="30"/>
  <c r="F17" i="30" l="1"/>
  <c r="F42" i="30" s="1"/>
  <c r="E42" i="30" s="1"/>
  <c r="J10" i="30"/>
  <c r="E154" i="17"/>
  <c r="D154" i="17"/>
  <c r="C154" i="17"/>
  <c r="B154" i="17"/>
  <c r="F153" i="17" s="1"/>
  <c r="E153" i="17"/>
  <c r="D153" i="17"/>
  <c r="C153" i="17"/>
  <c r="B153" i="17"/>
  <c r="F152" i="17" s="1"/>
  <c r="D152" i="17"/>
  <c r="C152" i="17"/>
  <c r="B152" i="17"/>
  <c r="E151" i="17"/>
  <c r="D151" i="17"/>
  <c r="C151" i="17"/>
  <c r="B151" i="17"/>
  <c r="I150" i="17"/>
  <c r="F150" i="17" s="1"/>
  <c r="E150" i="17"/>
  <c r="D150" i="17"/>
  <c r="C150" i="17"/>
  <c r="B150" i="17"/>
  <c r="F149" i="17" s="1"/>
  <c r="E149" i="17"/>
  <c r="D149" i="17"/>
  <c r="C149" i="17"/>
  <c r="B149" i="17"/>
  <c r="I148" i="17"/>
  <c r="F148" i="17" s="1"/>
  <c r="E148" i="17"/>
  <c r="D148" i="17"/>
  <c r="C148" i="17"/>
  <c r="B148" i="17"/>
  <c r="I147" i="17"/>
  <c r="F147" i="17" s="1"/>
  <c r="E147" i="17"/>
  <c r="D147" i="17"/>
  <c r="C147" i="17"/>
  <c r="B147" i="17"/>
  <c r="I146" i="17"/>
  <c r="F146" i="17" s="1"/>
  <c r="E146" i="17"/>
  <c r="D146" i="17"/>
  <c r="C146" i="17"/>
  <c r="B146" i="17"/>
  <c r="I145" i="17"/>
  <c r="F145" i="17" s="1"/>
  <c r="E145" i="17"/>
  <c r="D145" i="17"/>
  <c r="C145" i="17"/>
  <c r="B145" i="17"/>
  <c r="I144" i="17"/>
  <c r="F144" i="17" s="1"/>
  <c r="E144" i="17"/>
  <c r="D144" i="17"/>
  <c r="C144" i="17"/>
  <c r="B144" i="17"/>
  <c r="I143" i="17"/>
  <c r="F143" i="17" s="1"/>
  <c r="E143" i="17"/>
  <c r="D143" i="17"/>
  <c r="C143" i="17"/>
  <c r="B143" i="17"/>
  <c r="I142" i="17"/>
  <c r="F142" i="17" s="1"/>
  <c r="E142" i="17"/>
  <c r="D142" i="17"/>
  <c r="C142" i="17"/>
  <c r="B142" i="17"/>
  <c r="I141" i="17"/>
  <c r="F141" i="17" s="1"/>
  <c r="E141" i="17"/>
  <c r="D141" i="17"/>
  <c r="C141" i="17"/>
  <c r="B141" i="17"/>
  <c r="I140" i="17"/>
  <c r="F140" i="17" s="1"/>
  <c r="E140" i="17"/>
  <c r="D140" i="17"/>
  <c r="C140" i="17"/>
  <c r="B140" i="17"/>
  <c r="I139" i="17"/>
  <c r="F139" i="17" s="1"/>
  <c r="E139" i="17"/>
  <c r="D139" i="17"/>
  <c r="C139" i="17"/>
  <c r="B139" i="17"/>
  <c r="I138" i="17"/>
  <c r="F138" i="17" s="1"/>
  <c r="E138" i="17"/>
  <c r="D138" i="17"/>
  <c r="C138" i="17"/>
  <c r="B138" i="17"/>
  <c r="I137" i="17"/>
  <c r="F137" i="17" s="1"/>
  <c r="E137" i="17"/>
  <c r="D137" i="17"/>
  <c r="C137" i="17"/>
  <c r="B137" i="17"/>
  <c r="I136" i="17"/>
  <c r="F136" i="17" s="1"/>
  <c r="E136" i="17"/>
  <c r="D136" i="17"/>
  <c r="C136" i="17"/>
  <c r="B136" i="17"/>
  <c r="I135" i="17"/>
  <c r="F135" i="17" s="1"/>
  <c r="E135" i="17"/>
  <c r="D135" i="17"/>
  <c r="C135" i="17"/>
  <c r="B135" i="17"/>
  <c r="F134" i="17" s="1"/>
  <c r="E134" i="17"/>
  <c r="D134" i="17"/>
  <c r="C134" i="17"/>
  <c r="B134" i="17"/>
  <c r="F133" i="17" s="1"/>
  <c r="E133" i="17"/>
  <c r="D133" i="17"/>
  <c r="C133" i="17"/>
  <c r="B133" i="17"/>
  <c r="F132" i="17" s="1"/>
  <c r="E132" i="17"/>
  <c r="D132" i="17"/>
  <c r="C132" i="17"/>
  <c r="B132" i="17"/>
  <c r="F131" i="17" s="1"/>
  <c r="E131" i="17"/>
  <c r="D131" i="17"/>
  <c r="C131" i="17"/>
  <c r="B131" i="17"/>
  <c r="I130" i="17"/>
  <c r="F130" i="17" s="1"/>
  <c r="E130" i="17"/>
  <c r="D130" i="17"/>
  <c r="C130" i="17"/>
  <c r="B130" i="17"/>
  <c r="F129" i="17" s="1"/>
  <c r="E129" i="17"/>
  <c r="D129" i="17"/>
  <c r="C129" i="17"/>
  <c r="B129" i="17"/>
  <c r="F128" i="17" s="1"/>
  <c r="E128" i="17"/>
  <c r="D128" i="17"/>
  <c r="C128" i="17"/>
  <c r="B128" i="17"/>
  <c r="F127" i="17" s="1"/>
  <c r="E127" i="17"/>
  <c r="D127" i="17"/>
  <c r="C127" i="17"/>
  <c r="B127" i="17"/>
  <c r="I126" i="17"/>
  <c r="F126" i="17" s="1"/>
  <c r="E126" i="17"/>
  <c r="D126" i="17"/>
  <c r="C126" i="17"/>
  <c r="B126" i="17"/>
  <c r="F125" i="17" s="1"/>
  <c r="E125" i="17"/>
  <c r="D125" i="17"/>
  <c r="C125" i="17"/>
  <c r="B125" i="17"/>
  <c r="I124" i="17"/>
  <c r="F124" i="17" s="1"/>
  <c r="E124" i="17"/>
  <c r="D124" i="17"/>
  <c r="C124" i="17"/>
  <c r="B124" i="17"/>
  <c r="I123" i="17"/>
  <c r="F123" i="17" s="1"/>
  <c r="E123" i="17"/>
  <c r="D123" i="17"/>
  <c r="C123" i="17"/>
  <c r="B123" i="17"/>
  <c r="F122" i="17" s="1"/>
  <c r="E122" i="17"/>
  <c r="D122" i="17"/>
  <c r="C122" i="17"/>
  <c r="B122" i="17"/>
  <c r="I121" i="17"/>
  <c r="F121" i="17" s="1"/>
  <c r="E121" i="17"/>
  <c r="D121" i="17"/>
  <c r="C121" i="17"/>
  <c r="B121" i="17"/>
  <c r="I120" i="17"/>
  <c r="F120" i="17" s="1"/>
  <c r="E120" i="17"/>
  <c r="D120" i="17"/>
  <c r="C120" i="17"/>
  <c r="B120" i="17"/>
  <c r="I119" i="17"/>
  <c r="F119" i="17" s="1"/>
  <c r="E119" i="17"/>
  <c r="D119" i="17"/>
  <c r="C119" i="17"/>
  <c r="B119" i="17"/>
  <c r="I118" i="17"/>
  <c r="F118" i="17" s="1"/>
  <c r="E118" i="17"/>
  <c r="D118" i="17"/>
  <c r="C118" i="17"/>
  <c r="B118" i="17"/>
  <c r="I117" i="17"/>
  <c r="F117" i="17" s="1"/>
  <c r="E117" i="17"/>
  <c r="D117" i="17"/>
  <c r="C117" i="17"/>
  <c r="B117" i="17"/>
  <c r="I116" i="17"/>
  <c r="F116" i="17" s="1"/>
  <c r="E116" i="17"/>
  <c r="D116" i="17"/>
  <c r="C116" i="17"/>
  <c r="B116" i="17"/>
  <c r="F115" i="17"/>
  <c r="E115" i="17"/>
  <c r="D115" i="17"/>
  <c r="C115" i="17"/>
  <c r="B115" i="17"/>
  <c r="I114" i="17"/>
  <c r="F114" i="17" s="1"/>
  <c r="E114" i="17"/>
  <c r="D114" i="17"/>
  <c r="C114" i="17"/>
  <c r="B114" i="17"/>
  <c r="I113" i="17"/>
  <c r="F113" i="17" s="1"/>
  <c r="E113" i="17"/>
  <c r="D113" i="17"/>
  <c r="C113" i="17"/>
  <c r="B113" i="17"/>
  <c r="I112" i="17"/>
  <c r="F112" i="17" s="1"/>
  <c r="E112" i="17"/>
  <c r="D112" i="17"/>
  <c r="C112" i="17"/>
  <c r="B112" i="17"/>
  <c r="E111" i="17"/>
  <c r="D111" i="17"/>
  <c r="C111" i="17"/>
  <c r="B111" i="17"/>
  <c r="I110" i="17"/>
  <c r="F110" i="17" s="1"/>
  <c r="E110" i="17"/>
  <c r="D110" i="17"/>
  <c r="C110" i="17"/>
  <c r="B110" i="17"/>
  <c r="I109" i="17"/>
  <c r="F109" i="17" s="1"/>
  <c r="E109" i="17"/>
  <c r="D109" i="17"/>
  <c r="C109" i="17"/>
  <c r="B109" i="17"/>
  <c r="I108" i="17"/>
  <c r="F108" i="17" s="1"/>
  <c r="E108" i="17"/>
  <c r="D108" i="17"/>
  <c r="C108" i="17"/>
  <c r="B108" i="17"/>
  <c r="F107" i="17" s="1"/>
  <c r="E107" i="17"/>
  <c r="D107" i="17"/>
  <c r="C107" i="17"/>
  <c r="B107" i="17"/>
  <c r="I106" i="17"/>
  <c r="F106" i="17" s="1"/>
  <c r="E106" i="17"/>
  <c r="D106" i="17"/>
  <c r="C106" i="17"/>
  <c r="B106" i="17"/>
  <c r="I105" i="17"/>
  <c r="F105" i="17" s="1"/>
  <c r="E105" i="17"/>
  <c r="D105" i="17"/>
  <c r="C105" i="17"/>
  <c r="B105" i="17"/>
  <c r="F104" i="17" s="1"/>
  <c r="E104" i="17"/>
  <c r="D104" i="17"/>
  <c r="C104" i="17"/>
  <c r="B104" i="17"/>
  <c r="I103" i="17"/>
  <c r="F103" i="17" s="1"/>
  <c r="E103" i="17"/>
  <c r="D103" i="17"/>
  <c r="C103" i="17"/>
  <c r="B103" i="17"/>
  <c r="I102" i="17"/>
  <c r="F102" i="17"/>
  <c r="E102" i="17"/>
  <c r="D102" i="17"/>
  <c r="C102" i="17"/>
  <c r="B102" i="17"/>
  <c r="I101" i="17"/>
  <c r="F101" i="17" s="1"/>
  <c r="E101" i="17"/>
  <c r="D101" i="17"/>
  <c r="C101" i="17"/>
  <c r="B101" i="17"/>
  <c r="I100" i="17"/>
  <c r="F100" i="17"/>
  <c r="E100" i="17"/>
  <c r="D100" i="17"/>
  <c r="C100" i="17"/>
  <c r="B100" i="17"/>
  <c r="I99" i="17"/>
  <c r="F99" i="17" s="1"/>
  <c r="E99" i="17"/>
  <c r="D99" i="17"/>
  <c r="C99" i="17"/>
  <c r="B99" i="17"/>
  <c r="F98" i="17" s="1"/>
  <c r="E98" i="17"/>
  <c r="D98" i="17"/>
  <c r="C98" i="17"/>
  <c r="B98" i="17"/>
  <c r="I97" i="17"/>
  <c r="F97" i="17" s="1"/>
  <c r="E97" i="17"/>
  <c r="D97" i="17"/>
  <c r="C97" i="17"/>
  <c r="B97" i="17"/>
  <c r="I96" i="17"/>
  <c r="F96" i="17" s="1"/>
  <c r="E96" i="17"/>
  <c r="D96" i="17"/>
  <c r="C96" i="17"/>
  <c r="B96" i="17"/>
  <c r="I95" i="17"/>
  <c r="F95" i="17" s="1"/>
  <c r="E95" i="17"/>
  <c r="D95" i="17"/>
  <c r="C95" i="17"/>
  <c r="B95" i="17"/>
  <c r="I94" i="17"/>
  <c r="F94" i="17" s="1"/>
  <c r="E94" i="17"/>
  <c r="D94" i="17"/>
  <c r="C94" i="17"/>
  <c r="B94" i="17"/>
  <c r="I93" i="17"/>
  <c r="F93" i="17" s="1"/>
  <c r="E93" i="17"/>
  <c r="D93" i="17"/>
  <c r="C93" i="17"/>
  <c r="B93" i="17"/>
  <c r="I92" i="17"/>
  <c r="F92" i="17" s="1"/>
  <c r="E92" i="17"/>
  <c r="D92" i="17"/>
  <c r="C92" i="17"/>
  <c r="B92" i="17"/>
  <c r="I91" i="17"/>
  <c r="F91" i="17" s="1"/>
  <c r="E91" i="17"/>
  <c r="D91" i="17"/>
  <c r="C91" i="17"/>
  <c r="B91" i="17"/>
  <c r="I90" i="17"/>
  <c r="F90" i="17" s="1"/>
  <c r="E90" i="17"/>
  <c r="D90" i="17"/>
  <c r="C90" i="17"/>
  <c r="B90" i="17"/>
  <c r="I89" i="17"/>
  <c r="E89" i="17"/>
  <c r="D89" i="17"/>
  <c r="C89" i="17"/>
  <c r="B89" i="17"/>
  <c r="I88" i="17"/>
  <c r="F88" i="17" s="1"/>
  <c r="E88" i="17"/>
  <c r="D88" i="17"/>
  <c r="C88" i="17"/>
  <c r="B88" i="17"/>
  <c r="I87" i="17"/>
  <c r="F87" i="17" s="1"/>
  <c r="D87" i="17"/>
  <c r="C87" i="17"/>
  <c r="B87" i="17"/>
  <c r="I86" i="17"/>
  <c r="F86" i="17"/>
  <c r="D86" i="17"/>
  <c r="C86" i="17"/>
  <c r="B86" i="17"/>
  <c r="F85" i="17" s="1"/>
  <c r="E85" i="17"/>
  <c r="D85" i="17"/>
  <c r="C85" i="17"/>
  <c r="B85" i="17"/>
  <c r="I84" i="17"/>
  <c r="F84" i="17" s="1"/>
  <c r="E84" i="17"/>
  <c r="D84" i="17"/>
  <c r="C84" i="17"/>
  <c r="B84" i="17"/>
  <c r="I83" i="17"/>
  <c r="F83" i="17"/>
  <c r="D83" i="17"/>
  <c r="C83" i="17"/>
  <c r="B83" i="17"/>
  <c r="I82" i="17"/>
  <c r="F82" i="17" s="1"/>
  <c r="E82" i="17"/>
  <c r="D82" i="17"/>
  <c r="C82" i="17"/>
  <c r="B82" i="17"/>
  <c r="I81" i="17"/>
  <c r="F81" i="17" s="1"/>
  <c r="E81" i="17"/>
  <c r="D81" i="17"/>
  <c r="C81" i="17"/>
  <c r="B81" i="17"/>
  <c r="I80" i="17"/>
  <c r="F80" i="17" s="1"/>
  <c r="E80" i="17"/>
  <c r="D80" i="17"/>
  <c r="C80" i="17"/>
  <c r="B80" i="17"/>
  <c r="I79" i="17"/>
  <c r="F79" i="17"/>
  <c r="D79" i="17"/>
  <c r="C79" i="17"/>
  <c r="B79" i="17"/>
  <c r="I78" i="17"/>
  <c r="F78" i="17" s="1"/>
  <c r="E78" i="17"/>
  <c r="D78" i="17"/>
  <c r="C78" i="17"/>
  <c r="B78" i="17"/>
  <c r="I77" i="17"/>
  <c r="F77" i="17" s="1"/>
  <c r="E77" i="17"/>
  <c r="D77" i="17"/>
  <c r="C77" i="17"/>
  <c r="B77" i="17"/>
  <c r="I76" i="17"/>
  <c r="F76" i="17"/>
  <c r="D76" i="17"/>
  <c r="C76" i="17"/>
  <c r="B76" i="17"/>
  <c r="I75" i="17"/>
  <c r="F75" i="17" s="1"/>
  <c r="E75" i="17"/>
  <c r="D75" i="17"/>
  <c r="C75" i="17"/>
  <c r="B75" i="17"/>
  <c r="I74" i="17"/>
  <c r="F74" i="17" s="1"/>
  <c r="E74" i="17"/>
  <c r="D74" i="17"/>
  <c r="C74" i="17"/>
  <c r="B74" i="17"/>
  <c r="I73" i="17"/>
  <c r="F73" i="17" s="1"/>
  <c r="E73" i="17"/>
  <c r="D73" i="17"/>
  <c r="C73" i="17"/>
  <c r="B73" i="17"/>
  <c r="I72" i="17"/>
  <c r="F72" i="17"/>
  <c r="D72" i="17"/>
  <c r="C72" i="17"/>
  <c r="B72" i="17"/>
  <c r="I71" i="17"/>
  <c r="F71" i="17" s="1"/>
  <c r="E71" i="17"/>
  <c r="D71" i="17"/>
  <c r="C71" i="17"/>
  <c r="B71" i="17"/>
  <c r="I70" i="17"/>
  <c r="F70" i="17" s="1"/>
  <c r="E70" i="17"/>
  <c r="D70" i="17"/>
  <c r="C70" i="17"/>
  <c r="B70" i="17"/>
  <c r="I69" i="17"/>
  <c r="F69" i="17" s="1"/>
  <c r="E69" i="17"/>
  <c r="D69" i="17"/>
  <c r="C69" i="17"/>
  <c r="B69" i="17"/>
  <c r="I68" i="17"/>
  <c r="F68" i="17" s="1"/>
  <c r="E68" i="17"/>
  <c r="D68" i="17"/>
  <c r="C68" i="17"/>
  <c r="B68" i="17"/>
  <c r="I67" i="17"/>
  <c r="F67" i="17" s="1"/>
  <c r="E67" i="17"/>
  <c r="D67" i="17"/>
  <c r="C67" i="17"/>
  <c r="B67" i="17"/>
  <c r="I66" i="17"/>
  <c r="F66" i="17" s="1"/>
  <c r="E66" i="17"/>
  <c r="D66" i="17"/>
  <c r="C66" i="17"/>
  <c r="B66" i="17"/>
  <c r="I65" i="17"/>
  <c r="F65" i="17" s="1"/>
  <c r="E65" i="17"/>
  <c r="D65" i="17"/>
  <c r="C65" i="17"/>
  <c r="B65" i="17"/>
  <c r="I64" i="17"/>
  <c r="F64" i="17" s="1"/>
  <c r="E64" i="17"/>
  <c r="D64" i="17"/>
  <c r="C64" i="17"/>
  <c r="B64" i="17"/>
  <c r="I63" i="17"/>
  <c r="F63" i="17" s="1"/>
  <c r="E63" i="17"/>
  <c r="D63" i="17"/>
  <c r="C63" i="17"/>
  <c r="B63" i="17"/>
  <c r="I62" i="17"/>
  <c r="F62" i="17" s="1"/>
  <c r="E62" i="17"/>
  <c r="D62" i="17"/>
  <c r="C62" i="17"/>
  <c r="B62" i="17"/>
  <c r="I61" i="17"/>
  <c r="F61" i="17" s="1"/>
  <c r="E61" i="17"/>
  <c r="D61" i="17"/>
  <c r="C61" i="17"/>
  <c r="B61" i="17"/>
  <c r="I60" i="17"/>
  <c r="F60" i="17" s="1"/>
  <c r="E60" i="17"/>
  <c r="D60" i="17"/>
  <c r="C60" i="17"/>
  <c r="B60" i="17"/>
  <c r="I59" i="17"/>
  <c r="F59" i="17" s="1"/>
  <c r="E59" i="17"/>
  <c r="D59" i="17"/>
  <c r="C59" i="17"/>
  <c r="B59" i="17"/>
  <c r="I58" i="17"/>
  <c r="F58" i="17" s="1"/>
  <c r="E58" i="17"/>
  <c r="D58" i="17"/>
  <c r="C58" i="17"/>
  <c r="B58" i="17"/>
  <c r="I57" i="17"/>
  <c r="F57" i="17"/>
  <c r="D57" i="17"/>
  <c r="C57" i="17"/>
  <c r="B57" i="17"/>
  <c r="I56" i="17"/>
  <c r="F56" i="17"/>
  <c r="D56" i="17"/>
  <c r="C56" i="17"/>
  <c r="B56" i="17"/>
  <c r="I55" i="17"/>
  <c r="F55" i="17" s="1"/>
  <c r="E55" i="17"/>
  <c r="D55" i="17"/>
  <c r="C55" i="17"/>
  <c r="B55" i="17"/>
  <c r="I54" i="17"/>
  <c r="F54" i="17" s="1"/>
  <c r="E54" i="17"/>
  <c r="D54" i="17"/>
  <c r="C54" i="17"/>
  <c r="B54" i="17"/>
  <c r="I53" i="17"/>
  <c r="F53" i="17" s="1"/>
  <c r="E53" i="17"/>
  <c r="D53" i="17"/>
  <c r="C53" i="17"/>
  <c r="B53" i="17"/>
  <c r="I52" i="17"/>
  <c r="F52" i="17"/>
  <c r="D52" i="17"/>
  <c r="C52" i="17"/>
  <c r="B52" i="17"/>
  <c r="I51" i="17"/>
  <c r="F51" i="17" s="1"/>
  <c r="E51" i="17"/>
  <c r="D51" i="17"/>
  <c r="C51" i="17"/>
  <c r="B51" i="17"/>
  <c r="I50" i="17"/>
  <c r="F50" i="17" s="1"/>
  <c r="E50" i="17"/>
  <c r="D50" i="17"/>
  <c r="C50" i="17"/>
  <c r="B50" i="17"/>
  <c r="I49" i="17"/>
  <c r="F49" i="17" s="1"/>
  <c r="D49" i="17"/>
  <c r="C49" i="17"/>
  <c r="B49" i="17"/>
  <c r="I48" i="17"/>
  <c r="F48" i="17"/>
  <c r="D48" i="17"/>
  <c r="C48" i="17"/>
  <c r="B48" i="17"/>
  <c r="I47" i="17"/>
  <c r="F47" i="17"/>
  <c r="D47" i="17"/>
  <c r="C47" i="17"/>
  <c r="B47" i="17"/>
  <c r="I46" i="17"/>
  <c r="F46" i="17" s="1"/>
  <c r="E46" i="17"/>
  <c r="D46" i="17"/>
  <c r="C46" i="17"/>
  <c r="B46" i="17"/>
  <c r="I45" i="17"/>
  <c r="F45" i="17" s="1"/>
  <c r="E45" i="17"/>
  <c r="D45" i="17"/>
  <c r="C45" i="17"/>
  <c r="B45" i="17"/>
  <c r="F44" i="17" s="1"/>
  <c r="E44" i="17"/>
  <c r="D44" i="17"/>
  <c r="C44" i="17"/>
  <c r="B44" i="17"/>
  <c r="I43" i="17"/>
  <c r="F43" i="17" s="1"/>
  <c r="E43" i="17"/>
  <c r="D43" i="17"/>
  <c r="C43" i="17"/>
  <c r="B43" i="17"/>
  <c r="I42" i="17"/>
  <c r="F42" i="17"/>
  <c r="E42" i="17"/>
  <c r="D42" i="17"/>
  <c r="C42" i="17"/>
  <c r="B42" i="17"/>
  <c r="I41" i="17"/>
  <c r="F41" i="17" s="1"/>
  <c r="E41" i="17"/>
  <c r="D41" i="17"/>
  <c r="C41" i="17"/>
  <c r="B41" i="17"/>
  <c r="I40" i="17"/>
  <c r="F40" i="17" s="1"/>
  <c r="E40" i="17"/>
  <c r="D40" i="17"/>
  <c r="C40" i="17"/>
  <c r="B40" i="17"/>
  <c r="I39" i="17"/>
  <c r="F39" i="17" s="1"/>
  <c r="E39" i="17"/>
  <c r="D39" i="17"/>
  <c r="C39" i="17"/>
  <c r="B39" i="17"/>
  <c r="I38" i="17"/>
  <c r="F38" i="17" s="1"/>
  <c r="E38" i="17"/>
  <c r="D38" i="17"/>
  <c r="C38" i="17"/>
  <c r="B38" i="17"/>
  <c r="I37" i="17"/>
  <c r="F37" i="17" s="1"/>
  <c r="E37" i="17"/>
  <c r="D37" i="17"/>
  <c r="C37" i="17"/>
  <c r="B37" i="17"/>
  <c r="I36" i="17"/>
  <c r="F36" i="17" s="1"/>
  <c r="E36" i="17"/>
  <c r="D36" i="17"/>
  <c r="C36" i="17"/>
  <c r="B36" i="17"/>
  <c r="I35" i="17"/>
  <c r="F35" i="17" s="1"/>
  <c r="E35" i="17"/>
  <c r="D35" i="17"/>
  <c r="C35" i="17"/>
  <c r="B35" i="17"/>
  <c r="I34" i="17"/>
  <c r="F34" i="17" s="1"/>
  <c r="E34" i="17"/>
  <c r="D34" i="17"/>
  <c r="C34" i="17"/>
  <c r="B34" i="17"/>
  <c r="I33" i="17"/>
  <c r="F33" i="17" s="1"/>
  <c r="E33" i="17"/>
  <c r="D33" i="17"/>
  <c r="C33" i="17"/>
  <c r="B33" i="17"/>
  <c r="I32" i="17"/>
  <c r="F32" i="17" s="1"/>
  <c r="E32" i="17"/>
  <c r="D32" i="17"/>
  <c r="C32" i="17"/>
  <c r="B32" i="17"/>
  <c r="I31" i="17"/>
  <c r="F31" i="17" s="1"/>
  <c r="E31" i="17"/>
  <c r="D31" i="17"/>
  <c r="C31" i="17"/>
  <c r="B31" i="17"/>
  <c r="I30" i="17"/>
  <c r="F30" i="17" s="1"/>
  <c r="E30" i="17"/>
  <c r="D30" i="17"/>
  <c r="C30" i="17"/>
  <c r="B30" i="17"/>
  <c r="I29" i="17"/>
  <c r="F29" i="17" s="1"/>
  <c r="E29" i="17"/>
  <c r="D29" i="17"/>
  <c r="C29" i="17"/>
  <c r="B29" i="17"/>
  <c r="I28" i="17"/>
  <c r="F28" i="17" s="1"/>
  <c r="E28" i="17"/>
  <c r="D28" i="17"/>
  <c r="C28" i="17"/>
  <c r="B28" i="17"/>
  <c r="I27" i="17"/>
  <c r="F27" i="17" s="1"/>
  <c r="E27" i="17"/>
  <c r="D27" i="17"/>
  <c r="C27" i="17"/>
  <c r="B27" i="17"/>
  <c r="I26" i="17"/>
  <c r="F26" i="17" s="1"/>
  <c r="E26" i="17"/>
  <c r="D26" i="17"/>
  <c r="C26" i="17"/>
  <c r="B26" i="17"/>
  <c r="I24" i="17"/>
  <c r="F24" i="17" s="1"/>
  <c r="E24" i="17"/>
  <c r="D24" i="17"/>
  <c r="C24" i="17"/>
  <c r="B24" i="17"/>
  <c r="I23" i="17"/>
  <c r="F23" i="17" s="1"/>
  <c r="E23" i="17"/>
  <c r="D23" i="17"/>
  <c r="C23" i="17"/>
  <c r="B23" i="17"/>
  <c r="I22" i="17"/>
  <c r="F22" i="17" s="1"/>
  <c r="E22" i="17"/>
  <c r="D22" i="17"/>
  <c r="C22" i="17"/>
  <c r="B22" i="17"/>
  <c r="I21" i="17"/>
  <c r="F21" i="17" s="1"/>
  <c r="E21" i="17"/>
  <c r="D21" i="17"/>
  <c r="C21" i="17"/>
  <c r="B21" i="17"/>
  <c r="I20" i="17"/>
  <c r="F20" i="17" s="1"/>
  <c r="E20" i="17"/>
  <c r="D20" i="17"/>
  <c r="C20" i="17"/>
  <c r="B20" i="17"/>
  <c r="I19" i="17"/>
  <c r="F19" i="17" s="1"/>
  <c r="E19" i="17"/>
  <c r="D19" i="17"/>
  <c r="C19" i="17"/>
  <c r="B19" i="17"/>
  <c r="I18" i="17"/>
  <c r="F18" i="17" s="1"/>
  <c r="E18" i="17"/>
  <c r="D18" i="17"/>
  <c r="C18" i="17"/>
  <c r="B18" i="17"/>
  <c r="I17" i="17"/>
  <c r="F17" i="17" s="1"/>
  <c r="E17" i="17"/>
  <c r="D17" i="17"/>
  <c r="C17" i="17"/>
  <c r="B17" i="17"/>
  <c r="I16" i="17"/>
  <c r="F16" i="17" s="1"/>
  <c r="E16" i="17"/>
  <c r="D16" i="17"/>
  <c r="C16" i="17"/>
  <c r="B16" i="17"/>
  <c r="I15" i="17"/>
  <c r="F15" i="17" s="1"/>
  <c r="E15" i="17"/>
  <c r="D15" i="17"/>
  <c r="C15" i="17"/>
  <c r="B15" i="17"/>
  <c r="F14" i="17" s="1"/>
  <c r="E14" i="17"/>
  <c r="D14" i="17"/>
  <c r="C14" i="17"/>
  <c r="B14" i="17"/>
  <c r="I13" i="17"/>
  <c r="F13" i="17" s="1"/>
  <c r="E13" i="17"/>
  <c r="D13" i="17"/>
  <c r="C13" i="17"/>
  <c r="B13" i="17"/>
  <c r="I12" i="17"/>
  <c r="F12" i="17" s="1"/>
  <c r="E12" i="17"/>
  <c r="D12" i="17"/>
  <c r="C12" i="17"/>
  <c r="B12" i="17"/>
  <c r="I11" i="17"/>
  <c r="F11" i="17" s="1"/>
  <c r="E11" i="17"/>
  <c r="D11" i="17"/>
  <c r="C11" i="17"/>
  <c r="B11" i="17"/>
  <c r="I10" i="17"/>
  <c r="F10" i="17" s="1"/>
  <c r="E10" i="17"/>
  <c r="D10" i="17"/>
  <c r="C10" i="17"/>
  <c r="B10" i="17"/>
  <c r="I9" i="17"/>
  <c r="F9" i="17" s="1"/>
  <c r="E9" i="17"/>
  <c r="D9" i="17"/>
  <c r="C9" i="17"/>
  <c r="B9" i="17"/>
  <c r="I8" i="17"/>
  <c r="F8" i="17" s="1"/>
  <c r="E8" i="17"/>
  <c r="D8" i="17"/>
  <c r="C8" i="17"/>
  <c r="B8" i="17"/>
  <c r="I7" i="17"/>
  <c r="F7" i="17" s="1"/>
  <c r="E7" i="17"/>
  <c r="D7" i="17"/>
  <c r="C7" i="17"/>
  <c r="B7" i="17"/>
  <c r="I6" i="17"/>
  <c r="F6" i="17" s="1"/>
  <c r="E6" i="17"/>
  <c r="D6" i="17"/>
  <c r="C6" i="17"/>
  <c r="B6" i="17"/>
  <c r="I5" i="17"/>
  <c r="F5" i="17" s="1"/>
  <c r="E5" i="17"/>
  <c r="D5" i="17"/>
  <c r="C5" i="17"/>
  <c r="B5" i="17"/>
  <c r="I4" i="17"/>
  <c r="F4" i="17" s="1"/>
  <c r="E4" i="17"/>
  <c r="D4" i="17"/>
  <c r="C4" i="17"/>
  <c r="B4" i="17"/>
  <c r="I3" i="17"/>
  <c r="F3" i="17"/>
  <c r="E3" i="17"/>
  <c r="D3" i="17"/>
  <c r="C3" i="17"/>
  <c r="B3" i="17"/>
  <c r="I2" i="17"/>
  <c r="F2" i="17"/>
  <c r="E2" i="17"/>
  <c r="D2" i="17"/>
  <c r="C2" i="17"/>
  <c r="B2" i="17"/>
  <c r="J17" i="18"/>
  <c r="J21" i="18"/>
  <c r="J18" i="18"/>
  <c r="I14" i="30" l="1"/>
  <c r="J14" i="30" s="1"/>
  <c r="E87" i="17"/>
  <c r="E86" i="17"/>
  <c r="E83" i="17"/>
  <c r="E79" i="17"/>
  <c r="E76" i="17"/>
  <c r="E72" i="17"/>
  <c r="E57" i="17"/>
  <c r="E56" i="17"/>
  <c r="E152" i="17"/>
  <c r="E52" i="17"/>
  <c r="E49" i="17"/>
  <c r="E48" i="17"/>
  <c r="E47" i="17" l="1"/>
  <c r="C37" i="35" l="1"/>
  <c r="D33" i="35"/>
  <c r="D32" i="35"/>
  <c r="D31" i="35"/>
  <c r="D30" i="35"/>
  <c r="D29" i="35"/>
  <c r="D28" i="35"/>
  <c r="F27" i="35" s="1"/>
  <c r="E27" i="35"/>
  <c r="D27" i="35"/>
  <c r="D26" i="35"/>
  <c r="D25" i="35"/>
  <c r="D24" i="35"/>
  <c r="D23" i="35"/>
  <c r="D22" i="35"/>
  <c r="D21" i="35"/>
  <c r="F20" i="35" s="1"/>
  <c r="E20" i="35"/>
  <c r="D20" i="35"/>
  <c r="D19" i="35"/>
  <c r="D17" i="35"/>
  <c r="E17" i="35" s="1"/>
  <c r="D16" i="35"/>
  <c r="D15" i="35"/>
  <c r="D14" i="35"/>
  <c r="D13" i="35"/>
  <c r="E12" i="35"/>
  <c r="D12" i="35"/>
  <c r="D11" i="35"/>
  <c r="D10" i="35"/>
  <c r="D9" i="35"/>
  <c r="F8" i="35" s="1"/>
  <c r="E8" i="35"/>
  <c r="D8" i="35"/>
  <c r="D7" i="35"/>
  <c r="D6" i="35"/>
  <c r="I42" i="20"/>
  <c r="D5" i="35" l="1"/>
  <c r="E9" i="35"/>
  <c r="E16" i="35"/>
  <c r="F16" i="35" s="1"/>
  <c r="F12" i="35"/>
  <c r="F17" i="35"/>
  <c r="D8" i="31"/>
  <c r="D8" i="30"/>
  <c r="D29" i="30" l="1"/>
  <c r="D42" i="30" s="1"/>
  <c r="J8" i="30"/>
  <c r="D29" i="31"/>
  <c r="D42" i="31" s="1"/>
  <c r="J8" i="31"/>
  <c r="C6" i="31" l="1"/>
  <c r="J6" i="31" s="1"/>
  <c r="C33" i="31" l="1"/>
  <c r="J33" i="31" s="1"/>
  <c r="C22" i="30" l="1"/>
  <c r="C21" i="30"/>
  <c r="J21" i="30" l="1"/>
  <c r="C29" i="31"/>
  <c r="J29" i="31" s="1"/>
  <c r="J30" i="31" s="1"/>
  <c r="C30" i="31" s="1"/>
  <c r="C19" i="30"/>
  <c r="J18" i="30" s="1"/>
  <c r="C20" i="30"/>
  <c r="J20" i="30" s="1"/>
  <c r="C29" i="30"/>
  <c r="E25" i="27"/>
  <c r="F26" i="27" s="1"/>
  <c r="C17" i="30" l="1"/>
  <c r="C17" i="31"/>
  <c r="C43" i="30"/>
  <c r="C16" i="30"/>
  <c r="J19" i="30"/>
  <c r="C6" i="30"/>
  <c r="J17" i="31" l="1"/>
  <c r="J16" i="30"/>
  <c r="J17" i="30"/>
  <c r="F154" i="17"/>
  <c r="C23" i="30"/>
  <c r="J22" i="30" s="1"/>
  <c r="J6" i="30"/>
  <c r="H12" i="30" l="1"/>
  <c r="H25" i="30" s="1"/>
  <c r="I24" i="30"/>
  <c r="J24" i="30" s="1"/>
  <c r="J29" i="30"/>
  <c r="J30" i="30" s="1"/>
  <c r="C26" i="30"/>
  <c r="C30" i="30"/>
  <c r="J43" i="30"/>
  <c r="I42" i="30" l="1"/>
  <c r="J12" i="30"/>
  <c r="J23" i="30" s="1"/>
  <c r="J25" i="30"/>
  <c r="H42" i="30"/>
  <c r="H12" i="31"/>
  <c r="J12" i="31" s="1"/>
  <c r="I24" i="31"/>
  <c r="J24" i="31" s="1"/>
  <c r="F42" i="31"/>
  <c r="E42" i="31"/>
  <c r="I42" i="31" l="1"/>
  <c r="H25" i="31"/>
  <c r="H42" i="31" s="1"/>
  <c r="J26" i="30"/>
  <c r="J25" i="31" l="1"/>
  <c r="C16" i="31" l="1"/>
  <c r="J16" i="31" s="1"/>
  <c r="C18" i="31"/>
  <c r="J18" i="31" s="1"/>
  <c r="C19" i="31"/>
  <c r="J19" i="31" s="1"/>
  <c r="C20" i="31"/>
  <c r="J20" i="31" s="1"/>
  <c r="C21" i="31"/>
  <c r="J21" i="31" s="1"/>
  <c r="C22" i="31"/>
  <c r="J22" i="31" s="1"/>
  <c r="J36" i="31"/>
  <c r="J43" i="31"/>
  <c r="C33" i="30"/>
  <c r="C36" i="30" s="1"/>
  <c r="C38" i="30" s="1"/>
  <c r="C41" i="30" s="1"/>
  <c r="C44" i="30" s="1"/>
  <c r="C36" i="31"/>
  <c r="C23" i="31" l="1"/>
  <c r="C26" i="31" s="1"/>
  <c r="C38" i="31" s="1"/>
  <c r="C41" i="31" s="1"/>
  <c r="C44" i="31" s="1"/>
  <c r="J33" i="30"/>
  <c r="J36" i="30" s="1"/>
  <c r="J38" i="30" s="1"/>
  <c r="J41" i="30" s="1"/>
  <c r="J44" i="30" s="1"/>
  <c r="J23" i="31"/>
  <c r="J26" i="31" s="1"/>
  <c r="J38" i="31" s="1"/>
  <c r="J41" i="31" s="1"/>
  <c r="J44" i="31" s="1"/>
  <c r="E32" i="35" l="1"/>
  <c r="F32" i="35"/>
  <c r="E10" i="35"/>
  <c r="F10" i="35"/>
  <c r="E26" i="35"/>
  <c r="F26" i="35"/>
  <c r="E31" i="35"/>
  <c r="F31" i="35"/>
  <c r="E21" i="35"/>
  <c r="F21" i="35"/>
  <c r="E15" i="35"/>
  <c r="F15" i="35"/>
  <c r="E11" i="35"/>
  <c r="F11" i="35"/>
  <c r="E24" i="35"/>
  <c r="F24" i="35"/>
  <c r="E13" i="35"/>
  <c r="F13" i="35"/>
  <c r="E29" i="35"/>
  <c r="F29" i="35"/>
  <c r="E6" i="35"/>
  <c r="E7" i="35"/>
  <c r="E5" i="35"/>
  <c r="F5" i="35"/>
  <c r="E23" i="35"/>
  <c r="F23" i="35"/>
  <c r="E25" i="35"/>
  <c r="F25" i="35"/>
  <c r="E33" i="35"/>
  <c r="F33" i="35"/>
  <c r="E28" i="35"/>
  <c r="F28" i="35"/>
  <c r="E19" i="35"/>
  <c r="F19" i="35"/>
  <c r="E14" i="35"/>
  <c r="F14" i="35"/>
  <c r="E30" i="35"/>
  <c r="F30" i="35"/>
  <c r="E22" i="35"/>
  <c r="F22" i="35"/>
  <c r="F7" i="35"/>
  <c r="F6" i="35"/>
  <c r="C38" i="35"/>
  <c r="C39" i="35"/>
  <c r="C41" i="35"/>
  <c r="C40" i="35"/>
</calcChain>
</file>

<file path=xl/sharedStrings.xml><?xml version="1.0" encoding="utf-8"?>
<sst xmlns="http://schemas.openxmlformats.org/spreadsheetml/2006/main" count="1070" uniqueCount="562">
  <si>
    <t>Income tax expense</t>
  </si>
  <si>
    <t>Net profit for the year</t>
  </si>
  <si>
    <t>Receivables</t>
  </si>
  <si>
    <t>Other receivables</t>
  </si>
  <si>
    <t>Trade payables</t>
  </si>
  <si>
    <t>Other payables</t>
  </si>
  <si>
    <t>Revenue</t>
  </si>
  <si>
    <t>Consumable costs</t>
  </si>
  <si>
    <t>Services</t>
  </si>
  <si>
    <t>Other</t>
  </si>
  <si>
    <t>Inventories</t>
  </si>
  <si>
    <t>Share capital</t>
  </si>
  <si>
    <t>Reserves</t>
  </si>
  <si>
    <t>Retained earnings</t>
  </si>
  <si>
    <t>Cash and cash equivalents</t>
  </si>
  <si>
    <t>Property, plant and equipment</t>
  </si>
  <si>
    <t>Intangible assets</t>
  </si>
  <si>
    <t>Depreciation and amortisation</t>
  </si>
  <si>
    <t>Financial expenses</t>
  </si>
  <si>
    <t>Financial income</t>
  </si>
  <si>
    <t>Materiality</t>
  </si>
  <si>
    <t>Annualised</t>
  </si>
  <si>
    <t>Category</t>
  </si>
  <si>
    <t>Asset</t>
  </si>
  <si>
    <t>Alpha Bank (EUR)</t>
  </si>
  <si>
    <t>American Bank (EUR)</t>
  </si>
  <si>
    <t>American Bank (Lek)</t>
  </si>
  <si>
    <t>American Bank (USD)</t>
  </si>
  <si>
    <t>Cash on hand</t>
  </si>
  <si>
    <t>Raiffeisen Bank (EUR)</t>
  </si>
  <si>
    <t>Raiffeisen Bank (Lek)</t>
  </si>
  <si>
    <t>Raiffeisen Bank (USD)</t>
  </si>
  <si>
    <t>Tirana Bank (EUR)</t>
  </si>
  <si>
    <t>Tirana Bank (Lek)</t>
  </si>
  <si>
    <t>Tirana Bank (USD)</t>
  </si>
  <si>
    <t>Accumulated depreciation Intangibles</t>
  </si>
  <si>
    <t>Cost</t>
  </si>
  <si>
    <t>Beverages</t>
  </si>
  <si>
    <t>Food</t>
  </si>
  <si>
    <t>Due from related parties</t>
  </si>
  <si>
    <t>Prepaid expenses</t>
  </si>
  <si>
    <t>Prepaid income tax</t>
  </si>
  <si>
    <t>Acc Depr - Building</t>
  </si>
  <si>
    <t>Acc Depr - Office and room equipment</t>
  </si>
  <si>
    <t>Acc Depr - Vehicles</t>
  </si>
  <si>
    <t>Building</t>
  </si>
  <si>
    <t>Office and room equipment</t>
  </si>
  <si>
    <t>Prepaid Fix Assets</t>
  </si>
  <si>
    <t>Vehicles</t>
  </si>
  <si>
    <t>Credit cards</t>
  </si>
  <si>
    <t>Trade receivables</t>
  </si>
  <si>
    <t>Liability</t>
  </si>
  <si>
    <t>Reserves - Legal reserve</t>
  </si>
  <si>
    <t>Reserves - Other reserves</t>
  </si>
  <si>
    <t xml:space="preserve">Trade payables </t>
  </si>
  <si>
    <t>Due to related parties</t>
  </si>
  <si>
    <t>Grand Total</t>
  </si>
  <si>
    <t>Expense</t>
  </si>
  <si>
    <t>Amortization</t>
  </si>
  <si>
    <t>Operating supplies</t>
  </si>
  <si>
    <t>Depreciation</t>
  </si>
  <si>
    <t>Bank interest and commissions</t>
  </si>
  <si>
    <t>Interest expense on EBRD loan</t>
  </si>
  <si>
    <t>Income tax income/(expense)</t>
  </si>
  <si>
    <t>Other expenses</t>
  </si>
  <si>
    <t>Land lease</t>
  </si>
  <si>
    <t>Local taxes</t>
  </si>
  <si>
    <t>Loss on disposal of property and equipment</t>
  </si>
  <si>
    <t>Marketing expenses</t>
  </si>
  <si>
    <t>Payroll costs</t>
  </si>
  <si>
    <t>Salaries</t>
  </si>
  <si>
    <t>Social Security contributions</t>
  </si>
  <si>
    <t>Insurance costs</t>
  </si>
  <si>
    <t>Maintenance</t>
  </si>
  <si>
    <t>Management fees</t>
  </si>
  <si>
    <t>Interest income</t>
  </si>
  <si>
    <t>Hotel Revenue</t>
  </si>
  <si>
    <t>Food and beverage</t>
  </si>
  <si>
    <t>Rentals and other income</t>
  </si>
  <si>
    <t>Rooms</t>
  </si>
  <si>
    <t>Sundry</t>
  </si>
  <si>
    <t>Description</t>
  </si>
  <si>
    <t>Prepaid Insurance</t>
  </si>
  <si>
    <t>Prepaid Mainten. Contract</t>
  </si>
  <si>
    <t>Prepaid Membership Fees</t>
  </si>
  <si>
    <t>Guar. Deposit Sauna</t>
  </si>
  <si>
    <t>Software</t>
  </si>
  <si>
    <t>Buildings</t>
  </si>
  <si>
    <t>Machines &amp; Tools</t>
  </si>
  <si>
    <t>Kitchen Furniture&amp; Equipm</t>
  </si>
  <si>
    <t>Hotel Furniture</t>
  </si>
  <si>
    <t>Office Furniture</t>
  </si>
  <si>
    <t>Office Equipm. &amp; EDP Hard</t>
  </si>
  <si>
    <t>Operating Equipment</t>
  </si>
  <si>
    <t>Other Furniture &amp; Equipm</t>
  </si>
  <si>
    <t>Depr. Hotel Furniture</t>
  </si>
  <si>
    <t>Beverage</t>
  </si>
  <si>
    <t>Tobaccos</t>
  </si>
  <si>
    <t>Sales Material</t>
  </si>
  <si>
    <t>Guest Supplies</t>
  </si>
  <si>
    <t>Cleaning/San.Supplies</t>
  </si>
  <si>
    <t>Printed Matter/Paper Supp</t>
  </si>
  <si>
    <t>Stationery</t>
  </si>
  <si>
    <t>Gen. Store II</t>
  </si>
  <si>
    <t>Cutlery and Silver</t>
  </si>
  <si>
    <t>China and Glassware</t>
  </si>
  <si>
    <t>Linen, Uniforms</t>
  </si>
  <si>
    <t>Energy</t>
  </si>
  <si>
    <t>Acc. Receivable Domestic</t>
  </si>
  <si>
    <t>Acc. Receivable Foreign</t>
  </si>
  <si>
    <t>Guest Ledger</t>
  </si>
  <si>
    <t>VAT Deductable 20%</t>
  </si>
  <si>
    <t>Master acc. Credit Cards</t>
  </si>
  <si>
    <t>Cash on Hand Gen. Cashier</t>
  </si>
  <si>
    <t>Cash on Hand FO</t>
  </si>
  <si>
    <t>Due Back, Reimb.</t>
  </si>
  <si>
    <t>Other Cash</t>
  </si>
  <si>
    <t>Raiffeisen Bank LEK</t>
  </si>
  <si>
    <t>Raiffeisen Bank USD</t>
  </si>
  <si>
    <t>Raiffeisen Bank EUR</t>
  </si>
  <si>
    <t>American Bank LEK</t>
  </si>
  <si>
    <t>American Bank EUR</t>
  </si>
  <si>
    <t>Bank Account Oper. USD</t>
  </si>
  <si>
    <t>Cash Sales Bridge Acc.</t>
  </si>
  <si>
    <t>Capital</t>
  </si>
  <si>
    <t>Legal Reserve Fund</t>
  </si>
  <si>
    <t>Ret.Earnings Prev.Year</t>
  </si>
  <si>
    <t>FF&amp;E Reserve</t>
  </si>
  <si>
    <t>Reserve for unfors Risks</t>
  </si>
  <si>
    <t>Depr. of Building</t>
  </si>
  <si>
    <t>Depr. Machines&amp;Tools</t>
  </si>
  <si>
    <t>Depr.  Kitchen Furniture</t>
  </si>
  <si>
    <t>Dep. Office Furniture</t>
  </si>
  <si>
    <t>Depr. Off. Equip.&amp; EDP HW</t>
  </si>
  <si>
    <t>Depr. Vehicles</t>
  </si>
  <si>
    <t>Depr. Operating Equipment</t>
  </si>
  <si>
    <t>Depr. Other Furniture Equ</t>
  </si>
  <si>
    <t>Depr. Software</t>
  </si>
  <si>
    <t>Accounts Payable-Domestic</t>
  </si>
  <si>
    <t>Acc.Payable-Foreign</t>
  </si>
  <si>
    <t>A/P Rogner International</t>
  </si>
  <si>
    <t>Guarantee Deposits Tenant</t>
  </si>
  <si>
    <t>Salaries Payab.c.month</t>
  </si>
  <si>
    <t>VAT payable 20%</t>
  </si>
  <si>
    <t>Import Tax</t>
  </si>
  <si>
    <t>10%_Withholed_TAX</t>
  </si>
  <si>
    <t>10%_Withholded_TAX_PAID</t>
  </si>
  <si>
    <t>Pers.Income Tax Payable</t>
  </si>
  <si>
    <t>Payable Social/Health Ins</t>
  </si>
  <si>
    <t>Local Tax</t>
  </si>
  <si>
    <t>Accr.-Energy cost</t>
  </si>
  <si>
    <t>Accr.-Maintenance Expense</t>
  </si>
  <si>
    <t>Accr.-Others</t>
  </si>
  <si>
    <t>Salary Depot</t>
  </si>
  <si>
    <t>Accr.-N. taken Vacation</t>
  </si>
  <si>
    <t>Accr.-External  Audit</t>
  </si>
  <si>
    <t>Management Fee I</t>
  </si>
  <si>
    <t>Management Fee II</t>
  </si>
  <si>
    <t>Rooms Revenue RR</t>
  </si>
  <si>
    <t>Room Rev. LCR</t>
  </si>
  <si>
    <t>Room Revenue FIT</t>
  </si>
  <si>
    <t>Room Revenue DR</t>
  </si>
  <si>
    <t>Room Rev. TOR</t>
  </si>
  <si>
    <t>RRev MCI</t>
  </si>
  <si>
    <t>Guest Laundry</t>
  </si>
  <si>
    <t>Office Room Rental</t>
  </si>
  <si>
    <t>Rental VAT 0%</t>
  </si>
  <si>
    <t>Garage Short Term</t>
  </si>
  <si>
    <t>Garage Long Term</t>
  </si>
  <si>
    <t>Staff/Repres VAT Bill</t>
  </si>
  <si>
    <t>Revenue Tennis</t>
  </si>
  <si>
    <t>Revenue Fit.Memb</t>
  </si>
  <si>
    <t>Rev.Other Operational</t>
  </si>
  <si>
    <t>Interest from Bank Accoun</t>
  </si>
  <si>
    <t>Foreign Exchange Gains</t>
  </si>
  <si>
    <t>Printed Matters</t>
  </si>
  <si>
    <t>Newspapers &amp; Literature</t>
  </si>
  <si>
    <t>Sales Materials</t>
  </si>
  <si>
    <t>Flowers &amp; Decorations</t>
  </si>
  <si>
    <t>Bar Utensils</t>
  </si>
  <si>
    <t>EDP Materials</t>
  </si>
  <si>
    <t>Other Utensils</t>
  </si>
  <si>
    <t>Uniforms</t>
  </si>
  <si>
    <t>Linen Expenses</t>
  </si>
  <si>
    <t>Cleaning&amp;Sanitary Suppl.</t>
  </si>
  <si>
    <t>China &amp; Glassware</t>
  </si>
  <si>
    <t>Cutlery &amp; Silver</t>
  </si>
  <si>
    <t>Fuel Cars</t>
  </si>
  <si>
    <t>Electricity</t>
  </si>
  <si>
    <t>Gas</t>
  </si>
  <si>
    <t>Diesel</t>
  </si>
  <si>
    <t>R&amp;M Life/Safety</t>
  </si>
  <si>
    <t>R&amp;M Cars</t>
  </si>
  <si>
    <t>R&amp;M Building</t>
  </si>
  <si>
    <t>R&amp;M Electrician</t>
  </si>
  <si>
    <t>R&amp;M Painting</t>
  </si>
  <si>
    <t>R&amp;M Plumbing</t>
  </si>
  <si>
    <t>R&amp;M Floor &amp; Wall Covering</t>
  </si>
  <si>
    <t>R&amp;M Furniture</t>
  </si>
  <si>
    <t>R&amp;M Elevators</t>
  </si>
  <si>
    <t>R&amp;M Air Condit. &amp; Refrige</t>
  </si>
  <si>
    <t>R&amp;M Public Areas</t>
  </si>
  <si>
    <t>R&amp;M Garden &amp; Landscape</t>
  </si>
  <si>
    <t>R&amp;M Machines &amp; Equipment</t>
  </si>
  <si>
    <t>R&amp;M Other</t>
  </si>
  <si>
    <t>Maint. EDP</t>
  </si>
  <si>
    <t>Repair EDP</t>
  </si>
  <si>
    <t>Contract Service</t>
  </si>
  <si>
    <t>Linen Cleaning</t>
  </si>
  <si>
    <t>Dry Cleaning-Laundry Gues</t>
  </si>
  <si>
    <t>Waste Removal</t>
  </si>
  <si>
    <t>Water &amp; Sewage</t>
  </si>
  <si>
    <t>Travel Expenses</t>
  </si>
  <si>
    <t>Transportation Exp.-Taxi</t>
  </si>
  <si>
    <t>Staff / Repres. VAT Bill</t>
  </si>
  <si>
    <t>Entertain / Staff Consump</t>
  </si>
  <si>
    <t>Entertainment 2</t>
  </si>
  <si>
    <t>Freight Expenses</t>
  </si>
  <si>
    <t>In-House Security</t>
  </si>
  <si>
    <t>Parking Fees</t>
  </si>
  <si>
    <t>Leasing Fee Land</t>
  </si>
  <si>
    <t>Banquet Expenses</t>
  </si>
  <si>
    <t>Tel. Maint.</t>
  </si>
  <si>
    <t>Postage</t>
  </si>
  <si>
    <t>Telephone Charges Basic</t>
  </si>
  <si>
    <t>Telephone Charges Var.</t>
  </si>
  <si>
    <t>Internet Expenses</t>
  </si>
  <si>
    <t>Music &amp; Entertainment</t>
  </si>
  <si>
    <t>Translation</t>
  </si>
  <si>
    <t>Fairs, Trade Shows</t>
  </si>
  <si>
    <t>Promotional Gifts</t>
  </si>
  <si>
    <t>Advertising Local</t>
  </si>
  <si>
    <t>Advertising International</t>
  </si>
  <si>
    <t>Graphics &amp; Printings</t>
  </si>
  <si>
    <t>Photograph</t>
  </si>
  <si>
    <t>Special Events</t>
  </si>
  <si>
    <t>Custom Fees</t>
  </si>
  <si>
    <t>External Audit/Consulting</t>
  </si>
  <si>
    <t>Consult Fee II / Expatrio</t>
  </si>
  <si>
    <t>Membership Fees</t>
  </si>
  <si>
    <t>Travel Agent Commission</t>
  </si>
  <si>
    <t>Credit Card Commision</t>
  </si>
  <si>
    <t>Reservation Expenses</t>
  </si>
  <si>
    <t>Cons. Handling Fee</t>
  </si>
  <si>
    <t>Out of House Accomodation</t>
  </si>
  <si>
    <t>Staff Recruitment</t>
  </si>
  <si>
    <t>Training</t>
  </si>
  <si>
    <t>Professional Fee</t>
  </si>
  <si>
    <t>Rent or Lease Expenses</t>
  </si>
  <si>
    <t>Other Services</t>
  </si>
  <si>
    <t>Pay TV</t>
  </si>
  <si>
    <t>Real Estate Tax</t>
  </si>
  <si>
    <t>Custom Duty</t>
  </si>
  <si>
    <t>Other Taxes</t>
  </si>
  <si>
    <t>Other Fees</t>
  </si>
  <si>
    <t>Salaries and Wages</t>
  </si>
  <si>
    <t>Vacation Pay</t>
  </si>
  <si>
    <t>Staff Bonus</t>
  </si>
  <si>
    <t>SOC_&amp;_H_INS_Company</t>
  </si>
  <si>
    <t>Other Fines/Pen. Paid</t>
  </si>
  <si>
    <t>Provisions Doubtful Rec</t>
  </si>
  <si>
    <t>Insurance Operational</t>
  </si>
  <si>
    <t>Insurance Building</t>
  </si>
  <si>
    <t>Insurance Vehicles</t>
  </si>
  <si>
    <t>Other Operating Expenses</t>
  </si>
  <si>
    <t>Currency Exch Losses</t>
  </si>
  <si>
    <t>Bank Charges</t>
  </si>
  <si>
    <t>Shortages and Damages</t>
  </si>
  <si>
    <t>Amortisation Tangible Ass</t>
  </si>
  <si>
    <t>Amort. Intangible Assets</t>
  </si>
  <si>
    <t>Asset Total</t>
  </si>
  <si>
    <t>Liability Total</t>
  </si>
  <si>
    <t>Cash and cash equivalents Total</t>
  </si>
  <si>
    <t>Intangible assets Total</t>
  </si>
  <si>
    <t>Inventories Total</t>
  </si>
  <si>
    <t>Prepaid expenses Total</t>
  </si>
  <si>
    <t>Prepaid income tax Total</t>
  </si>
  <si>
    <t>Receivables Total</t>
  </si>
  <si>
    <t>Other payables Total</t>
  </si>
  <si>
    <t>Reserves Total</t>
  </si>
  <si>
    <t>Retained earnings Total</t>
  </si>
  <si>
    <t>Share capital Total</t>
  </si>
  <si>
    <t>Data</t>
  </si>
  <si>
    <t>Account nr</t>
  </si>
  <si>
    <t>FS Line</t>
  </si>
  <si>
    <t>Note Line</t>
  </si>
  <si>
    <t>Equity</t>
  </si>
  <si>
    <t>Accrued liabilities</t>
  </si>
  <si>
    <t>Food inventory</t>
  </si>
  <si>
    <t>Beverages inventory</t>
  </si>
  <si>
    <t>Room supplies inventory</t>
  </si>
  <si>
    <t>Other materials inventory</t>
  </si>
  <si>
    <t>Cleaning supplies inventory</t>
  </si>
  <si>
    <t xml:space="preserve">Other </t>
  </si>
  <si>
    <t>Accrued personnel costs</t>
  </si>
  <si>
    <t>Recble PublicInstitucion</t>
  </si>
  <si>
    <t>Receivables from personnel</t>
  </si>
  <si>
    <t>Petty cash (Lek)</t>
  </si>
  <si>
    <t>Petty cash (EUR)</t>
  </si>
  <si>
    <t>Cash on Hand Euro</t>
  </si>
  <si>
    <t>Raiffeisen Bank Deposit</t>
  </si>
  <si>
    <t>Erste Bank (EURO)</t>
  </si>
  <si>
    <t xml:space="preserve">Utilities </t>
  </si>
  <si>
    <t>Sundry services</t>
  </si>
  <si>
    <t xml:space="preserve">Entertainment </t>
  </si>
  <si>
    <t>Professional fees</t>
  </si>
  <si>
    <t>VAT n. deduct.</t>
  </si>
  <si>
    <t>Benefits &amp; Leave</t>
  </si>
  <si>
    <t>Other Salaries</t>
  </si>
  <si>
    <t>Fines and penalties</t>
  </si>
  <si>
    <t xml:space="preserve">Impairment allowance – receivables </t>
  </si>
  <si>
    <t>Net foreign exchange gains/(loss)</t>
  </si>
  <si>
    <t>Project Costs</t>
  </si>
  <si>
    <t>Rev.Restaurant Food</t>
  </si>
  <si>
    <t>Rev.Bubble's Bar Food</t>
  </si>
  <si>
    <t>Rev.Bar Pirro Food</t>
  </si>
  <si>
    <t>Rev.Banquetting Food</t>
  </si>
  <si>
    <t>Rev.Restaurant Beverage</t>
  </si>
  <si>
    <t>Rev.Bar Pirro Beverage</t>
  </si>
  <si>
    <t>Rev.Bubble's Bar Beverag</t>
  </si>
  <si>
    <t>Rev.Banquetting &amp;Catering</t>
  </si>
  <si>
    <t>Telephone Revenue/Rooms</t>
  </si>
  <si>
    <t>Teleph. Offices/B.Center</t>
  </si>
  <si>
    <t>(blank)</t>
  </si>
  <si>
    <t>Consumable costs Total</t>
  </si>
  <si>
    <t>Depreciation and amortisation Total</t>
  </si>
  <si>
    <t>Due from related parties Total</t>
  </si>
  <si>
    <t>Financial expenses Total</t>
  </si>
  <si>
    <t>Financial income Total</t>
  </si>
  <si>
    <t>Hotel Revenue Total</t>
  </si>
  <si>
    <t>Income tax income/(expense) Total</t>
  </si>
  <si>
    <t>Other expenses Total</t>
  </si>
  <si>
    <t>Payroll costs Total</t>
  </si>
  <si>
    <t>Property, plant and equipment Total</t>
  </si>
  <si>
    <t>Services Total</t>
  </si>
  <si>
    <t>Trade payables Total</t>
  </si>
  <si>
    <t>(blank) Total</t>
  </si>
  <si>
    <t xml:space="preserve">Sum of 2011 </t>
  </si>
  <si>
    <t xml:space="preserve">Sum of 2010 </t>
  </si>
  <si>
    <t xml:space="preserve">Sum of 2009 </t>
  </si>
  <si>
    <t>Income tax payable</t>
  </si>
  <si>
    <t>Equity Total</t>
  </si>
  <si>
    <t>Author's Right</t>
  </si>
  <si>
    <t>Other Financial Revenue</t>
  </si>
  <si>
    <t>RLB NOE WIENE AG</t>
  </si>
  <si>
    <t>(in Lek ‘000)</t>
  </si>
  <si>
    <t>Erste Bank (USD)</t>
  </si>
  <si>
    <t>-</t>
  </si>
  <si>
    <t>As per FS</t>
  </si>
  <si>
    <t>Revenues</t>
  </si>
  <si>
    <t>Transport expenses</t>
  </si>
  <si>
    <t>Other Liabilities</t>
  </si>
  <si>
    <t>Local Tax - City Tax</t>
  </si>
  <si>
    <t>Golden Eagle Sh.p.k.</t>
  </si>
  <si>
    <t>Table of adjustments and reclassifications</t>
  </si>
  <si>
    <t>(In ALL)</t>
  </si>
  <si>
    <t>Adj No.</t>
  </si>
  <si>
    <t>WP's Ref.</t>
  </si>
  <si>
    <t xml:space="preserve">Acc. No. </t>
  </si>
  <si>
    <t>Balance Sheet</t>
  </si>
  <si>
    <t>Income Statement</t>
  </si>
  <si>
    <t>Rationale</t>
  </si>
  <si>
    <t>Debit</t>
  </si>
  <si>
    <t>(Credit)</t>
  </si>
  <si>
    <t>Deferred foreign exchange differences</t>
  </si>
  <si>
    <t>3</t>
  </si>
  <si>
    <t>Trade payables domestic</t>
  </si>
  <si>
    <t>Trade payables foreign</t>
  </si>
  <si>
    <t>Receivables - domestic</t>
  </si>
  <si>
    <t xml:space="preserve">Negative balances included in Trade receivables reclassified in Prepayments. </t>
  </si>
  <si>
    <t>Receivables - foreign</t>
  </si>
  <si>
    <t>Local tax was paid more than due, so it is receivable. Reclassed from liability to assets.</t>
  </si>
  <si>
    <t>Account</t>
  </si>
  <si>
    <t>Profit Tax</t>
  </si>
  <si>
    <t>Alpha Bank Leke</t>
  </si>
  <si>
    <t>Profit &amp; Loss Account</t>
  </si>
  <si>
    <t>Total:</t>
  </si>
  <si>
    <t>CoS Food</t>
  </si>
  <si>
    <t>CoS  Beverage</t>
  </si>
  <si>
    <t>CoS Tobacco</t>
  </si>
  <si>
    <t>Paper &amp; Plastics</t>
  </si>
  <si>
    <t>Utensils</t>
  </si>
  <si>
    <t>Servise  EDP</t>
  </si>
  <si>
    <t>Translations  / Notaries</t>
  </si>
  <si>
    <t>Marketing Fee</t>
  </si>
  <si>
    <t>Basic Management Fee</t>
  </si>
  <si>
    <t>Incentive Management Fee</t>
  </si>
  <si>
    <t>City Tax</t>
  </si>
  <si>
    <t>Other Fines</t>
  </si>
  <si>
    <t>GE Foreign Invoices</t>
  </si>
  <si>
    <t>City &amp; Local Tax</t>
  </si>
  <si>
    <t>Rev.Breakfast Food</t>
  </si>
  <si>
    <t>Rev.Minibar Food</t>
  </si>
  <si>
    <t>Rev.Minibar Beverage</t>
  </si>
  <si>
    <t>Rev.F&amp;B Other</t>
  </si>
  <si>
    <t>Rev.Bar Pirro Other</t>
  </si>
  <si>
    <t>Balance</t>
  </si>
  <si>
    <t>__________________</t>
  </si>
  <si>
    <t xml:space="preserve"> Room revenue</t>
  </si>
  <si>
    <t xml:space="preserve"> Food revenue</t>
  </si>
  <si>
    <t xml:space="preserve"> Beverage revenue</t>
  </si>
  <si>
    <t xml:space="preserve"> Other revenues</t>
  </si>
  <si>
    <t>Rent and telephone revenue</t>
  </si>
  <si>
    <t>Other Income</t>
  </si>
  <si>
    <t>Other Income Total</t>
  </si>
  <si>
    <t>Note</t>
  </si>
  <si>
    <t>Loss on disposal</t>
  </si>
  <si>
    <t>Impairment allowance-receivables</t>
  </si>
  <si>
    <t>Impairment allowance-fixed assets</t>
  </si>
  <si>
    <t>Bank interest and commission</t>
  </si>
  <si>
    <t>Operating activities</t>
  </si>
  <si>
    <t>Profit for the year</t>
  </si>
  <si>
    <t>Adjustments for:</t>
  </si>
  <si>
    <t>10, 11</t>
  </si>
  <si>
    <t>Loss on disposal of fixed assets</t>
  </si>
  <si>
    <t xml:space="preserve">Impairment allowance </t>
  </si>
  <si>
    <t>Fixed Assets reserve</t>
  </si>
  <si>
    <t>Working capital changes:</t>
  </si>
  <si>
    <t>Change in inventories</t>
  </si>
  <si>
    <t xml:space="preserve">Change in receivables </t>
  </si>
  <si>
    <t>Change in other receivables</t>
  </si>
  <si>
    <t>Change in prepaid expenses</t>
  </si>
  <si>
    <t>Change in prepaid tax</t>
  </si>
  <si>
    <t>Change in trade payables</t>
  </si>
  <si>
    <t>Change in other payables</t>
  </si>
  <si>
    <t xml:space="preserve">Cash flows generated from operations </t>
  </si>
  <si>
    <t>Interest received</t>
  </si>
  <si>
    <t>Bank interest and commissions paid</t>
  </si>
  <si>
    <t>Cash flows from operating activities</t>
  </si>
  <si>
    <t>Investing activities</t>
  </si>
  <si>
    <t>Acquisition of property and equipment and intangible assets</t>
  </si>
  <si>
    <t>Cash flows used in investing activities</t>
  </si>
  <si>
    <t>Financing activities</t>
  </si>
  <si>
    <t>Repayments of loan</t>
  </si>
  <si>
    <t>Interest paid</t>
  </si>
  <si>
    <t>Cash flows used in financing activities</t>
  </si>
  <si>
    <t>Net change in cash and cash equivalents</t>
  </si>
  <si>
    <t>Effect of exchange rate changes</t>
  </si>
  <si>
    <t>Cash and cash equivalents at 1 January</t>
  </si>
  <si>
    <t>Cash and cash equivalents at 31 December</t>
  </si>
  <si>
    <t>Diff.</t>
  </si>
  <si>
    <t>Reduction of capital</t>
  </si>
  <si>
    <t>Auto Invoice</t>
  </si>
  <si>
    <t>VAT Payable</t>
  </si>
  <si>
    <t>Reduction in share capital</t>
  </si>
  <si>
    <t>Balance at 31 December 2010</t>
  </si>
  <si>
    <t xml:space="preserve">                      - </t>
  </si>
  <si>
    <t>Row Labels</t>
  </si>
  <si>
    <t>Depreciation Economic inventory</t>
  </si>
  <si>
    <t>Construction in progress</t>
  </si>
  <si>
    <t>EBRD loan</t>
  </si>
  <si>
    <t>Sum of 31 Dec 2009 Statutory</t>
  </si>
  <si>
    <t>Cash flow from operating activities</t>
  </si>
  <si>
    <t xml:space="preserve">Change in due from related parties </t>
  </si>
  <si>
    <t xml:space="preserve">- </t>
  </si>
  <si>
    <t>Cash flows generated from operations</t>
  </si>
  <si>
    <t>Net cash used in operating activities</t>
  </si>
  <si>
    <t>Net cash used in investing activities</t>
  </si>
  <si>
    <t>Reduction in Capital</t>
  </si>
  <si>
    <t>Net cash used in financing activities</t>
  </si>
  <si>
    <t>Accr-RI Invoices</t>
  </si>
  <si>
    <t>Alpha Bank (ALL)</t>
  </si>
  <si>
    <t>Year end: 31 December 2011</t>
  </si>
  <si>
    <t>income tax expense</t>
  </si>
  <si>
    <t>VAT net-off</t>
  </si>
  <si>
    <t>Values</t>
  </si>
  <si>
    <t>Sum of 31-Oct-12</t>
  </si>
  <si>
    <t>Sum of 31-Dec-11</t>
  </si>
  <si>
    <t>SFP</t>
  </si>
  <si>
    <t>SCI</t>
  </si>
  <si>
    <t>Other extraordinary revenue</t>
  </si>
  <si>
    <t xml:space="preserve">Annualised </t>
  </si>
  <si>
    <t>PL</t>
  </si>
  <si>
    <t>Difference</t>
  </si>
  <si>
    <t>in %</t>
  </si>
  <si>
    <t>The no of employees increased from 119 to 124 during the year.</t>
  </si>
  <si>
    <t>What is this</t>
  </si>
  <si>
    <t>MPP</t>
  </si>
  <si>
    <t>PM</t>
  </si>
  <si>
    <t>AMPT</t>
  </si>
  <si>
    <t>MUS</t>
  </si>
  <si>
    <t>Sum of 31 Dec 2013 Final</t>
  </si>
  <si>
    <t>Sum of Final 31 Dec 2012</t>
  </si>
  <si>
    <t>Golden Eagle Sh.p.k</t>
  </si>
  <si>
    <t xml:space="preserve"> (ne Lek '000)</t>
  </si>
  <si>
    <t>Aktivet</t>
  </si>
  <si>
    <t>Totali i Pasiveve</t>
  </si>
  <si>
    <t>Totali i Aktiveve</t>
  </si>
  <si>
    <t>Mjete Monetare dhe Ekuivalent</t>
  </si>
  <si>
    <t>Inventare</t>
  </si>
  <si>
    <t>Tatim Fitim i parapaguar</t>
  </si>
  <si>
    <t>Shpenzime te parapaguara</t>
  </si>
  <si>
    <t>Aktive Afatgjata Materiale</t>
  </si>
  <si>
    <t>Aktive Afatgjata Jomateriale</t>
  </si>
  <si>
    <t>Te Pagueshme ndaj Furnitoreve</t>
  </si>
  <si>
    <t>Detyrime Afatshkurtra</t>
  </si>
  <si>
    <t>Detyrimet dhe Kapitali</t>
  </si>
  <si>
    <t>Kapitali:</t>
  </si>
  <si>
    <t>Kapitali Themeltar</t>
  </si>
  <si>
    <t>Fitimet e Pashperndara</t>
  </si>
  <si>
    <t>Aktivet Afatshkurtra:</t>
  </si>
  <si>
    <t>Aktivet Afatgjata:</t>
  </si>
  <si>
    <t>Te ardhura</t>
  </si>
  <si>
    <t>Te ardhura te Tjera</t>
  </si>
  <si>
    <t>Te hyra te tjera</t>
  </si>
  <si>
    <t>Materiale te Konsumuara</t>
  </si>
  <si>
    <t>Shpenzime</t>
  </si>
  <si>
    <t>Shpenzime Personeli</t>
  </si>
  <si>
    <t>Amortizimet dhe Zhvleresimet</t>
  </si>
  <si>
    <t>Shpenzime te tjera</t>
  </si>
  <si>
    <t>Fitim nga veprimtarija kryesore</t>
  </si>
  <si>
    <t>Shpenzime Financiare neto</t>
  </si>
  <si>
    <t xml:space="preserve">Shpenzime Financiare </t>
  </si>
  <si>
    <t>Te Ardhura Financiare</t>
  </si>
  <si>
    <t>Fitimi / (humbja) perpara tatimit</t>
  </si>
  <si>
    <t>Shpenzime te tatim fitimit</t>
  </si>
  <si>
    <t>Fitimi Neto i vitit</t>
  </si>
  <si>
    <t>Shenime</t>
  </si>
  <si>
    <t>Kerkesa te Arketueshme</t>
  </si>
  <si>
    <t xml:space="preserve">Te tjera te Pagueshme </t>
  </si>
  <si>
    <t>Kapitali</t>
  </si>
  <si>
    <t>Rezerva Ligjore</t>
  </si>
  <si>
    <t>Rezerva te tjera</t>
  </si>
  <si>
    <t>Fitimi i Pashpendare</t>
  </si>
  <si>
    <t>Totali</t>
  </si>
  <si>
    <t>Gjendja me 31 Dhjetor 2009</t>
  </si>
  <si>
    <t>Gjendja me 31 Dhjetor 2013</t>
  </si>
  <si>
    <t>Gjendja me 31 Dhjetor 2012</t>
  </si>
  <si>
    <t>Gjendja me 31 Dhjetor 2011</t>
  </si>
  <si>
    <t>Fitimi Neto per periudhen Kontabel</t>
  </si>
  <si>
    <t>Pasqyra e Fluksit Monetar per vitin e mbyllur me 31 Dhjetor 2013</t>
  </si>
  <si>
    <t>Flukse Monetare nga veprimtaria e shfrytezimit</t>
  </si>
  <si>
    <t>Fitimi per Periudhen</t>
  </si>
  <si>
    <t>Rregullime per:</t>
  </si>
  <si>
    <t>Zhvleresimi dhe Amortizimi</t>
  </si>
  <si>
    <t>Nxjerrje jashte perdorimit i Aktiveve Afatgjata</t>
  </si>
  <si>
    <t>Fondi per zhvleresim</t>
  </si>
  <si>
    <t>Shpenzime per Interesa dhe Komisione</t>
  </si>
  <si>
    <t>Te ardhura nga interesat</t>
  </si>
  <si>
    <t>Ndryshime ne Kapitalin e punes</t>
  </si>
  <si>
    <t>Ndryshim ne tepricen e inventareve</t>
  </si>
  <si>
    <t>Ndryshim ne tepricen e llogarive te arketueshme</t>
  </si>
  <si>
    <t>Ndryshime ne shpenzimet e parapaguara</t>
  </si>
  <si>
    <t>Ndryshim ne tepricen e tatim fitimit te parapaguar</t>
  </si>
  <si>
    <t>Ndryshin ne tepricen e llogarive / kerkesa te pagueshme</t>
  </si>
  <si>
    <t>Ndryshim ne tepricen e llogarive te tjera te parapaguara</t>
  </si>
  <si>
    <t>Flukse Monetare te gjeneruara nga veprimtarite e shfrytezimit</t>
  </si>
  <si>
    <t>Interes i arketuar</t>
  </si>
  <si>
    <t>Iteresa dhe Komisione te paguara</t>
  </si>
  <si>
    <t>Flukse Monetare Neto  te gjeneruara nga veprimtarite e shfrytezimit</t>
  </si>
  <si>
    <t>Flukse Monetare nga Aktivitetet investuese</t>
  </si>
  <si>
    <t>Blerje e Aktiveve Afatgjata Monetare dhe Jomonetare</t>
  </si>
  <si>
    <t>Mjete monetare neto te perdorura ne aktivet investuese</t>
  </si>
  <si>
    <t>Ndryshimi neto ne mjetet monetare dhe ekuivalentet</t>
  </si>
  <si>
    <t>Mjetet Monetare dhe ekuivalentet me 31 Dhjetor 2014</t>
  </si>
  <si>
    <t>Mjetet Monetare dhe ekuivalentet me 1 Janar</t>
  </si>
  <si>
    <t>(ne Lek ‘000)</t>
  </si>
  <si>
    <t>Bilanci per vitin e mbyllur me 31 Dhjetor 2014</t>
  </si>
  <si>
    <t>Pasqyra e te Ardhurave dhe Shpenzimeve per vitin e mbyllur me 31 Dhjetor 2014</t>
  </si>
  <si>
    <t>Gjendja me 31 Dhjetor 2014</t>
  </si>
  <si>
    <t>Ulje e Fitimeve te Mbartura</t>
  </si>
  <si>
    <t>Pashqyra e Ndryshimit te Kapitalit per vitin e mbyllur me 31 Dhjetor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</si>
</sst>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_);_(* \(#,##0\);_(* &quot;-&quot;_);_(@_)"/>
    <numFmt numFmtId="165" formatCode="_(* #,##0.00_);_(* \(#,##0.00\);_(* &quot;-&quot;??_);_(@_)"/>
    <numFmt numFmtId="166" formatCode="_-* #,##0\ &quot;zł&quot;_-;\-* #,##0\ &quot;zł&quot;_-;_-* &quot;-&quot;\ &quot;zł&quot;_-;_-@_-"/>
    <numFmt numFmtId="167" formatCode="_-* #,##0.00\ _z_ł_-;\-* #,##0.00\ _z_ł_-;_-* &quot;-&quot;??\ _z_ł_-;_-@_-"/>
    <numFmt numFmtId="168" formatCode="_(* #,##0_);_(* \(#,##0\);_(* &quot;-&quot;??_);_(@_)"/>
    <numFmt numFmtId="169" formatCode="_-* #,##0\ _z_ł_-;\-* #,##0\ _z_ł_-;_-* &quot;-&quot;??\ _z_ł_-;_-@_-"/>
    <numFmt numFmtId="170" formatCode="[$-409]d\-mmm\-yy;@"/>
    <numFmt numFmtId="171" formatCode="#,##0\ \ ;\(#,##0\)\ ;\—\ \ \ \ "/>
    <numFmt numFmtId="172" formatCode="_-* #,##0.00_-;\-* #,##0.00_-;_-* &quot;-&quot;??_-;_-@_-"/>
    <numFmt numFmtId="173" formatCode="_-* #,##0_-;\-* #,##0_-;_-* &quot;-&quot;??_-;_-@_-"/>
    <numFmt numFmtId="174" formatCode="#,"/>
    <numFmt numFmtId="175" formatCode="0_);\(0\)"/>
  </numFmts>
  <fonts count="75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u/>
      <sz val="11"/>
      <name val="Times New Roman"/>
      <family val="1"/>
    </font>
    <font>
      <i/>
      <sz val="11"/>
      <color indexed="10"/>
      <name val="Times New Roman"/>
      <family val="1"/>
    </font>
    <font>
      <i/>
      <u/>
      <sz val="11"/>
      <color indexed="10"/>
      <name val="Times New Roman"/>
      <family val="1"/>
    </font>
    <font>
      <sz val="20"/>
      <name val="KPMG Logo"/>
    </font>
    <font>
      <b/>
      <sz val="11"/>
      <color indexed="10"/>
      <name val="Times New Roman"/>
      <family val="1"/>
    </font>
    <font>
      <b/>
      <i/>
      <u/>
      <sz val="11"/>
      <name val="Times New Roman"/>
      <family val="1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name val="Times New Roman"/>
      <family val="1"/>
      <charset val="204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1"/>
      <color indexed="10"/>
      <name val="Times New Roman"/>
      <family val="1"/>
      <charset val="204"/>
    </font>
    <font>
      <sz val="11"/>
      <color indexed="10"/>
      <name val="Times New Roman"/>
      <family val="1"/>
    </font>
    <font>
      <b/>
      <sz val="10"/>
      <name val="Arial"/>
      <family val="2"/>
      <charset val="204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i/>
      <sz val="11"/>
      <name val="Times New Roman"/>
      <family val="1"/>
    </font>
    <font>
      <b/>
      <sz val="10"/>
      <color indexed="10"/>
      <name val="Times New Roman"/>
      <family val="1"/>
    </font>
    <font>
      <b/>
      <u/>
      <sz val="11"/>
      <color indexed="10"/>
      <name val="Times New Roman"/>
      <family val="1"/>
    </font>
    <font>
      <i/>
      <sz val="10"/>
      <name val="Times New Roman"/>
      <family val="1"/>
    </font>
    <font>
      <b/>
      <i/>
      <sz val="8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3" tint="-0.249977111117893"/>
      <name val="KPMG Logo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161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167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51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41" fillId="0" borderId="0">
      <protection locked="0"/>
    </xf>
    <xf numFmtId="0" fontId="24" fillId="0" borderId="0" applyNumberFormat="0" applyFill="0" applyBorder="0" applyAlignment="0" applyProtection="0"/>
    <xf numFmtId="174" fontId="41" fillId="0" borderId="0">
      <protection locked="0"/>
    </xf>
    <xf numFmtId="171" fontId="16" fillId="0" borderId="0">
      <alignment horizontal="right"/>
    </xf>
    <xf numFmtId="0" fontId="25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174" fontId="42" fillId="0" borderId="0">
      <protection locked="0"/>
    </xf>
    <xf numFmtId="174" fontId="42" fillId="0" borderId="0">
      <protection locked="0"/>
    </xf>
    <xf numFmtId="0" fontId="29" fillId="7" borderId="1" applyNumberFormat="0" applyAlignment="0" applyProtection="0"/>
    <xf numFmtId="38" fontId="30" fillId="0" borderId="0"/>
    <xf numFmtId="38" fontId="31" fillId="0" borderId="0"/>
    <xf numFmtId="38" fontId="32" fillId="0" borderId="0"/>
    <xf numFmtId="38" fontId="33" fillId="0" borderId="0"/>
    <xf numFmtId="0" fontId="5" fillId="0" borderId="0"/>
    <xf numFmtId="0" fontId="5" fillId="0" borderId="0"/>
    <xf numFmtId="0" fontId="14" fillId="0" borderId="0"/>
    <xf numFmtId="0" fontId="34" fillId="0" borderId="6" applyNumberFormat="0" applyFill="0" applyAlignment="0" applyProtection="0"/>
    <xf numFmtId="0" fontId="35" fillId="7" borderId="0" applyNumberFormat="0" applyBorder="0" applyAlignment="0" applyProtection="0"/>
    <xf numFmtId="0" fontId="15" fillId="0" borderId="0"/>
    <xf numFmtId="0" fontId="51" fillId="0" borderId="0"/>
    <xf numFmtId="0" fontId="15" fillId="0" borderId="0"/>
    <xf numFmtId="0" fontId="43" fillId="0" borderId="0"/>
    <xf numFmtId="0" fontId="15" fillId="4" borderId="7" applyNumberFormat="0" applyFont="0" applyAlignment="0" applyProtection="0"/>
    <xf numFmtId="0" fontId="36" fillId="16" borderId="8" applyNumberFormat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0" fontId="18" fillId="0" borderId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45" fillId="0" borderId="0" applyNumberFormat="0"/>
    <xf numFmtId="0" fontId="3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4" fillId="0" borderId="6" applyNumberFormat="0" applyFill="0" applyAlignment="0" applyProtection="0"/>
    <xf numFmtId="0" fontId="35" fillId="7" borderId="0" applyNumberFormat="0" applyBorder="0" applyAlignment="0" applyProtection="0"/>
    <xf numFmtId="0" fontId="15" fillId="4" borderId="7" applyNumberFormat="0" applyFont="0" applyAlignment="0" applyProtection="0"/>
    <xf numFmtId="0" fontId="36" fillId="16" borderId="8" applyNumberFormat="0" applyAlignment="0" applyProtection="0"/>
    <xf numFmtId="9" fontId="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0" fontId="4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4" fillId="0" borderId="6" applyNumberFormat="0" applyFill="0" applyAlignment="0" applyProtection="0"/>
    <xf numFmtId="0" fontId="35" fillId="7" borderId="0" applyNumberFormat="0" applyBorder="0" applyAlignment="0" applyProtection="0"/>
    <xf numFmtId="0" fontId="15" fillId="4" borderId="7" applyNumberFormat="0" applyFont="0" applyAlignment="0" applyProtection="0"/>
    <xf numFmtId="0" fontId="36" fillId="16" borderId="8" applyNumberFormat="0" applyAlignment="0" applyProtection="0"/>
    <xf numFmtId="9" fontId="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378">
    <xf numFmtId="0" fontId="0" fillId="0" borderId="0" xfId="0"/>
    <xf numFmtId="3" fontId="5" fillId="0" borderId="0" xfId="0" applyNumberFormat="1" applyFont="1" applyFill="1" applyBorder="1"/>
    <xf numFmtId="0" fontId="11" fillId="0" borderId="0" xfId="0" applyFont="1" applyFill="1"/>
    <xf numFmtId="3" fontId="5" fillId="0" borderId="0" xfId="0" applyNumberFormat="1" applyFont="1" applyFill="1"/>
    <xf numFmtId="0" fontId="5" fillId="0" borderId="0" xfId="0" applyFont="1" applyFill="1"/>
    <xf numFmtId="3" fontId="6" fillId="0" borderId="0" xfId="0" applyNumberFormat="1" applyFont="1" applyFill="1" applyAlignment="1">
      <alignment horizontal="left"/>
    </xf>
    <xf numFmtId="0" fontId="7" fillId="0" borderId="0" xfId="0" applyFont="1" applyFill="1"/>
    <xf numFmtId="0" fontId="5" fillId="0" borderId="0" xfId="0" applyFont="1" applyFill="1" applyAlignment="1">
      <alignment horizontal="centerContinuous"/>
    </xf>
    <xf numFmtId="3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centerContinuous"/>
    </xf>
    <xf numFmtId="3" fontId="6" fillId="0" borderId="0" xfId="0" applyNumberFormat="1" applyFont="1" applyFill="1" applyAlignment="1"/>
    <xf numFmtId="0" fontId="5" fillId="0" borderId="0" xfId="0" applyFont="1" applyFill="1" applyAlignment="1">
      <alignment horizontal="left" wrapText="1"/>
    </xf>
    <xf numFmtId="3" fontId="6" fillId="0" borderId="0" xfId="0" applyNumberFormat="1" applyFont="1" applyFill="1"/>
    <xf numFmtId="3" fontId="14" fillId="0" borderId="0" xfId="0" applyNumberFormat="1" applyFont="1" applyFill="1"/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9" fillId="0" borderId="0" xfId="0" applyFont="1" applyFill="1" applyBorder="1" applyAlignment="1"/>
    <xf numFmtId="0" fontId="14" fillId="0" borderId="0" xfId="0" applyFont="1" applyFill="1"/>
    <xf numFmtId="3" fontId="46" fillId="0" borderId="0" xfId="0" applyNumberFormat="1" applyFont="1" applyFill="1"/>
    <xf numFmtId="0" fontId="46" fillId="0" borderId="0" xfId="0" applyFont="1" applyFill="1"/>
    <xf numFmtId="0" fontId="5" fillId="0" borderId="0" xfId="0" applyFont="1" applyFill="1" applyAlignment="1">
      <alignment horizontal="justify" vertical="top" wrapText="1"/>
    </xf>
    <xf numFmtId="38" fontId="5" fillId="0" borderId="0" xfId="0" applyNumberFormat="1" applyFont="1" applyFill="1" applyAlignment="1"/>
    <xf numFmtId="0" fontId="5" fillId="0" borderId="0" xfId="0" applyFont="1" applyFill="1" applyAlignment="1">
      <alignment vertical="top" wrapText="1"/>
    </xf>
    <xf numFmtId="38" fontId="6" fillId="0" borderId="0" xfId="0" applyNumberFormat="1" applyFont="1" applyFill="1" applyAlignment="1"/>
    <xf numFmtId="0" fontId="6" fillId="0" borderId="0" xfId="0" applyFont="1" applyFill="1" applyAlignment="1">
      <alignment horizontal="justify" vertical="top" wrapText="1"/>
    </xf>
    <xf numFmtId="0" fontId="5" fillId="0" borderId="11" xfId="0" applyFont="1" applyFill="1" applyBorder="1" applyAlignment="1">
      <alignment horizontal="justify" vertical="top" wrapText="1"/>
    </xf>
    <xf numFmtId="0" fontId="6" fillId="0" borderId="13" xfId="0" applyFont="1" applyFill="1" applyBorder="1" applyAlignment="1">
      <alignment horizontal="justify" vertical="top" wrapText="1"/>
    </xf>
    <xf numFmtId="3" fontId="17" fillId="0" borderId="0" xfId="0" applyNumberFormat="1" applyFont="1" applyFill="1"/>
    <xf numFmtId="0" fontId="17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/>
    <xf numFmtId="0" fontId="8" fillId="0" borderId="0" xfId="0" applyFont="1" applyFill="1" applyBorder="1" applyAlignment="1"/>
    <xf numFmtId="0" fontId="39" fillId="0" borderId="0" xfId="54" applyFont="1" applyFill="1" applyAlignment="1">
      <alignment horizontal="center" vertical="center" wrapText="1"/>
    </xf>
    <xf numFmtId="0" fontId="14" fillId="0" borderId="0" xfId="54" applyFont="1" applyFill="1" applyAlignment="1">
      <alignment horizontal="center" vertical="center"/>
    </xf>
    <xf numFmtId="0" fontId="14" fillId="0" borderId="0" xfId="54" applyFont="1" applyFill="1" applyAlignment="1">
      <alignment horizontal="left"/>
    </xf>
    <xf numFmtId="168" fontId="59" fillId="0" borderId="0" xfId="28" applyNumberFormat="1" applyFont="1"/>
    <xf numFmtId="0" fontId="14" fillId="20" borderId="0" xfId="54" applyFont="1" applyFill="1" applyAlignment="1">
      <alignment horizontal="center" vertical="center"/>
    </xf>
    <xf numFmtId="168" fontId="59" fillId="20" borderId="0" xfId="28" applyNumberFormat="1" applyFont="1" applyFill="1"/>
    <xf numFmtId="0" fontId="14" fillId="21" borderId="0" xfId="54" applyFont="1" applyFill="1" applyAlignment="1">
      <alignment horizontal="center" vertical="center"/>
    </xf>
    <xf numFmtId="168" fontId="59" fillId="21" borderId="0" xfId="28" applyNumberFormat="1" applyFont="1" applyFill="1"/>
    <xf numFmtId="0" fontId="14" fillId="0" borderId="0" xfId="56" applyFont="1" applyFill="1" applyAlignment="1">
      <alignment vertical="top" wrapText="1"/>
    </xf>
    <xf numFmtId="0" fontId="14" fillId="0" borderId="0" xfId="54" applyFont="1" applyFill="1"/>
    <xf numFmtId="175" fontId="60" fillId="0" borderId="0" xfId="28" applyNumberFormat="1" applyFont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4" xfId="0" pivotButton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9" fontId="0" fillId="0" borderId="0" xfId="28" applyNumberFormat="1" applyFont="1"/>
    <xf numFmtId="169" fontId="5" fillId="0" borderId="0" xfId="28" applyNumberFormat="1" applyFont="1" applyFill="1"/>
    <xf numFmtId="169" fontId="0" fillId="0" borderId="14" xfId="0" applyNumberFormat="1" applyBorder="1"/>
    <xf numFmtId="169" fontId="0" fillId="0" borderId="20" xfId="0" applyNumberFormat="1" applyBorder="1"/>
    <xf numFmtId="169" fontId="0" fillId="0" borderId="17" xfId="0" applyNumberFormat="1" applyBorder="1"/>
    <xf numFmtId="169" fontId="0" fillId="0" borderId="21" xfId="0" applyNumberFormat="1" applyBorder="1"/>
    <xf numFmtId="169" fontId="0" fillId="0" borderId="18" xfId="0" applyNumberFormat="1" applyBorder="1"/>
    <xf numFmtId="169" fontId="0" fillId="0" borderId="22" xfId="0" applyNumberFormat="1" applyBorder="1"/>
    <xf numFmtId="169" fontId="0" fillId="0" borderId="14" xfId="0" pivotButton="1" applyNumberFormat="1" applyBorder="1"/>
    <xf numFmtId="169" fontId="0" fillId="0" borderId="23" xfId="0" applyNumberFormat="1" applyBorder="1"/>
    <xf numFmtId="169" fontId="0" fillId="0" borderId="24" xfId="0" applyNumberFormat="1" applyBorder="1"/>
    <xf numFmtId="169" fontId="0" fillId="0" borderId="0" xfId="0" applyNumberFormat="1"/>
    <xf numFmtId="169" fontId="0" fillId="0" borderId="25" xfId="0" applyNumberFormat="1" applyBorder="1"/>
    <xf numFmtId="169" fontId="0" fillId="0" borderId="15" xfId="0" applyNumberFormat="1" applyBorder="1"/>
    <xf numFmtId="0" fontId="48" fillId="0" borderId="0" xfId="0" applyFont="1"/>
    <xf numFmtId="169" fontId="6" fillId="0" borderId="10" xfId="28" applyNumberFormat="1" applyFont="1" applyFill="1" applyBorder="1"/>
    <xf numFmtId="0" fontId="61" fillId="0" borderId="0" xfId="0" applyFont="1" applyFill="1" applyAlignment="1">
      <alignment horizontal="center"/>
    </xf>
    <xf numFmtId="0" fontId="61" fillId="0" borderId="0" xfId="0" applyFont="1" applyFill="1" applyBorder="1" applyAlignment="1">
      <alignment horizontal="center"/>
    </xf>
    <xf numFmtId="3" fontId="61" fillId="0" borderId="0" xfId="0" applyNumberFormat="1" applyFont="1" applyFill="1" applyBorder="1" applyAlignment="1">
      <alignment horizontal="center"/>
    </xf>
    <xf numFmtId="0" fontId="14" fillId="0" borderId="0" xfId="56" applyFont="1" applyFill="1" applyBorder="1" applyAlignment="1">
      <alignment vertical="top" wrapText="1"/>
    </xf>
    <xf numFmtId="0" fontId="14" fillId="0" borderId="0" xfId="56" applyFont="1" applyFill="1" applyAlignment="1">
      <alignment horizontal="left" wrapText="1"/>
    </xf>
    <xf numFmtId="37" fontId="5" fillId="0" borderId="0" xfId="28" applyNumberFormat="1" applyFont="1" applyFill="1" applyAlignment="1">
      <alignment horizontal="right" vertical="top" wrapText="1"/>
    </xf>
    <xf numFmtId="0" fontId="5" fillId="0" borderId="0" xfId="56" applyFont="1" applyFill="1"/>
    <xf numFmtId="0" fontId="50" fillId="0" borderId="0" xfId="56" applyFont="1" applyFill="1" applyBorder="1" applyAlignment="1">
      <alignment horizontal="center" vertical="top" wrapText="1"/>
    </xf>
    <xf numFmtId="168" fontId="5" fillId="0" borderId="0" xfId="56" applyNumberFormat="1" applyFont="1" applyFill="1"/>
    <xf numFmtId="3" fontId="5" fillId="22" borderId="0" xfId="0" applyNumberFormat="1" applyFont="1" applyFill="1"/>
    <xf numFmtId="0" fontId="5" fillId="22" borderId="0" xfId="0" applyFont="1" applyFill="1" applyBorder="1"/>
    <xf numFmtId="3" fontId="5" fillId="22" borderId="0" xfId="0" applyNumberFormat="1" applyFont="1" applyFill="1" applyBorder="1"/>
    <xf numFmtId="0" fontId="5" fillId="22" borderId="0" xfId="0" applyFont="1" applyFill="1" applyBorder="1" applyAlignment="1"/>
    <xf numFmtId="0" fontId="53" fillId="0" borderId="0" xfId="56" applyFont="1" applyAlignment="1">
      <alignment horizontal="center" vertical="top" wrapText="1"/>
    </xf>
    <xf numFmtId="0" fontId="5" fillId="22" borderId="0" xfId="0" applyFont="1" applyFill="1" applyAlignment="1">
      <alignment horizontal="center"/>
    </xf>
    <xf numFmtId="167" fontId="5" fillId="22" borderId="0" xfId="28" applyFont="1" applyFill="1" applyAlignment="1">
      <alignment horizontal="center"/>
    </xf>
    <xf numFmtId="0" fontId="53" fillId="22" borderId="13" xfId="56" applyFont="1" applyFill="1" applyBorder="1" applyAlignment="1">
      <alignment horizontal="center" vertical="top" wrapText="1"/>
    </xf>
    <xf numFmtId="0" fontId="53" fillId="22" borderId="0" xfId="56" applyFont="1" applyFill="1" applyAlignment="1">
      <alignment horizontal="center" vertical="top" wrapText="1"/>
    </xf>
    <xf numFmtId="169" fontId="5" fillId="22" borderId="0" xfId="28" applyNumberFormat="1" applyFont="1" applyFill="1" applyAlignment="1">
      <alignment horizontal="justify" vertical="top" wrapText="1"/>
    </xf>
    <xf numFmtId="0" fontId="5" fillId="22" borderId="0" xfId="0" applyFont="1" applyFill="1" applyAlignment="1">
      <alignment horizontal="justify" vertical="top" wrapText="1"/>
    </xf>
    <xf numFmtId="37" fontId="5" fillId="22" borderId="0" xfId="28" applyNumberFormat="1" applyFont="1" applyFill="1" applyAlignment="1">
      <alignment horizontal="right" vertical="top" wrapText="1"/>
    </xf>
    <xf numFmtId="169" fontId="6" fillId="22" borderId="12" xfId="28" applyNumberFormat="1" applyFont="1" applyFill="1" applyBorder="1" applyAlignment="1">
      <alignment horizontal="right"/>
    </xf>
    <xf numFmtId="3" fontId="6" fillId="22" borderId="0" xfId="0" applyNumberFormat="1" applyFont="1" applyFill="1"/>
    <xf numFmtId="164" fontId="5" fillId="22" borderId="12" xfId="28" applyNumberFormat="1" applyFont="1" applyFill="1" applyBorder="1" applyAlignment="1">
      <alignment horizontal="right" wrapText="1"/>
    </xf>
    <xf numFmtId="0" fontId="6" fillId="22" borderId="0" xfId="0" applyFont="1" applyFill="1" applyAlignment="1">
      <alignment horizontal="justify" vertical="top" wrapText="1"/>
    </xf>
    <xf numFmtId="168" fontId="6" fillId="22" borderId="0" xfId="0" applyNumberFormat="1" applyFont="1" applyFill="1" applyBorder="1" applyAlignment="1">
      <alignment horizontal="right"/>
    </xf>
    <xf numFmtId="0" fontId="5" fillId="22" borderId="0" xfId="0" applyFont="1" applyFill="1" applyBorder="1" applyAlignment="1">
      <alignment horizontal="justify" vertical="top" wrapText="1"/>
    </xf>
    <xf numFmtId="0" fontId="17" fillId="22" borderId="0" xfId="0" applyFont="1" applyFill="1" applyBorder="1" applyAlignment="1">
      <alignment horizontal="justify" vertical="top" wrapText="1"/>
    </xf>
    <xf numFmtId="0" fontId="40" fillId="0" borderId="0" xfId="56" applyFont="1"/>
    <xf numFmtId="0" fontId="40" fillId="0" borderId="0" xfId="56" applyFont="1" applyFill="1"/>
    <xf numFmtId="49" fontId="6" fillId="0" borderId="0" xfId="32" applyNumberFormat="1" applyFont="1" applyFill="1" applyAlignment="1">
      <alignment horizontal="left"/>
    </xf>
    <xf numFmtId="0" fontId="5" fillId="0" borderId="0" xfId="56" applyFont="1" applyFill="1" applyAlignment="1">
      <alignment horizontal="center"/>
    </xf>
    <xf numFmtId="0" fontId="47" fillId="0" borderId="0" xfId="56" applyFont="1" applyFill="1" applyAlignment="1">
      <alignment horizontal="center"/>
    </xf>
    <xf numFmtId="168" fontId="6" fillId="0" borderId="0" xfId="56" applyNumberFormat="1" applyFont="1" applyFill="1" applyAlignment="1">
      <alignment horizontal="center"/>
    </xf>
    <xf numFmtId="0" fontId="5" fillId="0" borderId="0" xfId="55" applyFont="1" applyFill="1" applyAlignment="1">
      <alignment horizontal="center"/>
    </xf>
    <xf numFmtId="0" fontId="12" fillId="0" borderId="0" xfId="56" applyFont="1" applyFill="1" applyAlignment="1">
      <alignment horizontal="right"/>
    </xf>
    <xf numFmtId="38" fontId="12" fillId="0" borderId="0" xfId="56" applyNumberFormat="1" applyFont="1" applyFill="1" applyAlignment="1">
      <alignment horizontal="right"/>
    </xf>
    <xf numFmtId="168" fontId="5" fillId="0" borderId="0" xfId="56" applyNumberFormat="1" applyFont="1" applyFill="1" applyAlignment="1">
      <alignment horizontal="center"/>
    </xf>
    <xf numFmtId="0" fontId="55" fillId="0" borderId="0" xfId="56" applyFont="1" applyFill="1" applyAlignment="1">
      <alignment horizontal="right"/>
    </xf>
    <xf numFmtId="14" fontId="6" fillId="0" borderId="0" xfId="56" applyNumberFormat="1" applyFont="1" applyFill="1" applyAlignment="1">
      <alignment horizontal="center"/>
    </xf>
    <xf numFmtId="168" fontId="5" fillId="0" borderId="0" xfId="32" applyNumberFormat="1" applyFont="1" applyFill="1"/>
    <xf numFmtId="168" fontId="5" fillId="0" borderId="0" xfId="31" applyNumberFormat="1" applyFont="1" applyFill="1"/>
    <xf numFmtId="0" fontId="6" fillId="0" borderId="0" xfId="56" applyFont="1" applyFill="1" applyAlignment="1">
      <alignment horizontal="center"/>
    </xf>
    <xf numFmtId="168" fontId="6" fillId="0" borderId="0" xfId="32" applyNumberFormat="1" applyFont="1" applyFill="1" applyAlignment="1">
      <alignment horizontal="center"/>
    </xf>
    <xf numFmtId="0" fontId="5" fillId="0" borderId="0" xfId="56" applyFont="1" applyFill="1" applyAlignment="1">
      <alignment wrapText="1"/>
    </xf>
    <xf numFmtId="0" fontId="5" fillId="0" borderId="0" xfId="56" applyFont="1" applyFill="1" applyAlignment="1">
      <alignment horizontal="right" wrapText="1"/>
    </xf>
    <xf numFmtId="168" fontId="47" fillId="0" borderId="0" xfId="56" applyNumberFormat="1" applyFont="1" applyFill="1" applyAlignment="1">
      <alignment horizontal="center"/>
    </xf>
    <xf numFmtId="0" fontId="0" fillId="21" borderId="0" xfId="0" applyFill="1"/>
    <xf numFmtId="0" fontId="5" fillId="0" borderId="0" xfId="56" applyFont="1" applyFill="1" applyAlignment="1">
      <alignment horizontal="center" vertical="center"/>
    </xf>
    <xf numFmtId="3" fontId="0" fillId="0" borderId="0" xfId="0" applyNumberFormat="1"/>
    <xf numFmtId="3" fontId="49" fillId="0" borderId="0" xfId="0" applyNumberFormat="1" applyFont="1"/>
    <xf numFmtId="3" fontId="40" fillId="0" borderId="0" xfId="0" applyNumberFormat="1" applyFont="1" applyAlignment="1">
      <alignment horizontal="justify"/>
    </xf>
    <xf numFmtId="0" fontId="40" fillId="0" borderId="13" xfId="0" applyFont="1" applyBorder="1" applyAlignment="1">
      <alignment horizontal="justify"/>
    </xf>
    <xf numFmtId="3" fontId="49" fillId="0" borderId="13" xfId="0" applyNumberFormat="1" applyFont="1" applyBorder="1" applyAlignment="1">
      <alignment horizontal="justify"/>
    </xf>
    <xf numFmtId="0" fontId="40" fillId="0" borderId="0" xfId="0" applyFont="1" applyAlignment="1">
      <alignment horizontal="justify" vertical="top" wrapText="1"/>
    </xf>
    <xf numFmtId="0" fontId="40" fillId="0" borderId="0" xfId="0" applyFont="1" applyAlignment="1">
      <alignment horizontal="justify"/>
    </xf>
    <xf numFmtId="3" fontId="5" fillId="0" borderId="0" xfId="0" applyNumberFormat="1" applyFont="1" applyAlignment="1">
      <alignment horizontal="right" wrapText="1"/>
    </xf>
    <xf numFmtId="3" fontId="5" fillId="0" borderId="13" xfId="0" applyNumberFormat="1" applyFont="1" applyBorder="1" applyAlignment="1">
      <alignment horizontal="right" wrapText="1"/>
    </xf>
    <xf numFmtId="3" fontId="6" fillId="0" borderId="13" xfId="0" applyNumberFormat="1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169" fontId="52" fillId="0" borderId="0" xfId="28" applyNumberFormat="1" applyFont="1"/>
    <xf numFmtId="0" fontId="40" fillId="19" borderId="0" xfId="56" applyFont="1" applyFill="1"/>
    <xf numFmtId="0" fontId="56" fillId="0" borderId="0" xfId="56" applyFont="1" applyAlignment="1">
      <alignment horizontal="justify" vertical="top" wrapText="1"/>
    </xf>
    <xf numFmtId="0" fontId="50" fillId="0" borderId="0" xfId="56" applyFont="1" applyAlignment="1">
      <alignment horizontal="center" wrapText="1"/>
    </xf>
    <xf numFmtId="0" fontId="50" fillId="0" borderId="13" xfId="56" applyFont="1" applyBorder="1" applyAlignment="1">
      <alignment horizontal="center" vertical="top" wrapText="1"/>
    </xf>
    <xf numFmtId="0" fontId="50" fillId="0" borderId="0" xfId="56" applyFont="1" applyAlignment="1">
      <alignment horizontal="right" vertical="top" wrapText="1"/>
    </xf>
    <xf numFmtId="0" fontId="57" fillId="0" borderId="0" xfId="56" applyFont="1" applyFill="1" applyAlignment="1">
      <alignment horizontal="center" vertical="top" wrapText="1"/>
    </xf>
    <xf numFmtId="164" fontId="50" fillId="0" borderId="0" xfId="56" applyNumberFormat="1" applyFont="1" applyAlignment="1">
      <alignment horizontal="right" vertical="top" wrapText="1"/>
    </xf>
    <xf numFmtId="164" fontId="50" fillId="0" borderId="0" xfId="56" applyNumberFormat="1" applyFont="1" applyFill="1" applyAlignment="1">
      <alignment horizontal="center" vertical="top" wrapText="1"/>
    </xf>
    <xf numFmtId="0" fontId="49" fillId="0" borderId="0" xfId="56" applyFont="1" applyAlignment="1">
      <alignment horizontal="justify" vertical="top" wrapText="1"/>
    </xf>
    <xf numFmtId="164" fontId="40" fillId="0" borderId="0" xfId="56" applyNumberFormat="1" applyFont="1" applyAlignment="1">
      <alignment horizontal="justify" vertical="top" wrapText="1"/>
    </xf>
    <xf numFmtId="164" fontId="40" fillId="0" borderId="0" xfId="56" applyNumberFormat="1" applyFont="1" applyFill="1" applyAlignment="1">
      <alignment horizontal="right" vertical="top" wrapText="1"/>
    </xf>
    <xf numFmtId="0" fontId="40" fillId="0" borderId="0" xfId="56" applyFont="1" applyAlignment="1">
      <alignment horizontal="justify" vertical="top" wrapText="1"/>
    </xf>
    <xf numFmtId="164" fontId="40" fillId="0" borderId="0" xfId="56" applyNumberFormat="1" applyFont="1" applyFill="1" applyAlignment="1">
      <alignment horizontal="right" wrapText="1"/>
    </xf>
    <xf numFmtId="164" fontId="40" fillId="0" borderId="0" xfId="56" applyNumberFormat="1" applyFont="1" applyAlignment="1">
      <alignment horizontal="right" wrapText="1"/>
    </xf>
    <xf numFmtId="0" fontId="40" fillId="0" borderId="0" xfId="56" applyFont="1" applyAlignment="1">
      <alignment horizontal="center" wrapText="1"/>
    </xf>
    <xf numFmtId="0" fontId="40" fillId="0" borderId="0" xfId="56" applyFont="1" applyAlignment="1">
      <alignment horizontal="center" vertical="top" wrapText="1"/>
    </xf>
    <xf numFmtId="0" fontId="40" fillId="0" borderId="0" xfId="56" applyFont="1" applyAlignment="1">
      <alignment vertical="top" wrapText="1"/>
    </xf>
    <xf numFmtId="0" fontId="40" fillId="0" borderId="0" xfId="56" applyFont="1" applyAlignment="1">
      <alignment horizontal="left" vertical="top" wrapText="1" indent="1"/>
    </xf>
    <xf numFmtId="164" fontId="40" fillId="0" borderId="13" xfId="56" applyNumberFormat="1" applyFont="1" applyFill="1" applyBorder="1" applyAlignment="1">
      <alignment horizontal="right" wrapText="1"/>
    </xf>
    <xf numFmtId="164" fontId="40" fillId="0" borderId="0" xfId="56" applyNumberFormat="1" applyFont="1" applyFill="1" applyBorder="1" applyAlignment="1">
      <alignment horizontal="right" wrapText="1"/>
    </xf>
    <xf numFmtId="164" fontId="40" fillId="0" borderId="13" xfId="56" applyNumberFormat="1" applyFont="1" applyBorder="1" applyAlignment="1">
      <alignment horizontal="right" wrapText="1"/>
    </xf>
    <xf numFmtId="0" fontId="49" fillId="0" borderId="0" xfId="56" applyFont="1" applyAlignment="1">
      <alignment vertical="top" wrapText="1"/>
    </xf>
    <xf numFmtId="164" fontId="49" fillId="0" borderId="0" xfId="56" applyNumberFormat="1" applyFont="1" applyFill="1" applyAlignment="1">
      <alignment horizontal="right" wrapText="1"/>
    </xf>
    <xf numFmtId="164" fontId="49" fillId="0" borderId="0" xfId="56" applyNumberFormat="1" applyFont="1" applyAlignment="1">
      <alignment horizontal="right" wrapText="1"/>
    </xf>
    <xf numFmtId="164" fontId="49" fillId="0" borderId="28" xfId="56" applyNumberFormat="1" applyFont="1" applyFill="1" applyBorder="1" applyAlignment="1">
      <alignment horizontal="right" wrapText="1"/>
    </xf>
    <xf numFmtId="164" fontId="49" fillId="0" borderId="0" xfId="56" applyNumberFormat="1" applyFont="1" applyFill="1" applyBorder="1" applyAlignment="1">
      <alignment horizontal="right" wrapText="1"/>
    </xf>
    <xf numFmtId="164" fontId="49" fillId="0" borderId="28" xfId="56" applyNumberFormat="1" applyFont="1" applyBorder="1" applyAlignment="1">
      <alignment horizontal="right" wrapText="1"/>
    </xf>
    <xf numFmtId="164" fontId="49" fillId="0" borderId="13" xfId="56" applyNumberFormat="1" applyFont="1" applyFill="1" applyBorder="1" applyAlignment="1">
      <alignment horizontal="right" wrapText="1"/>
    </xf>
    <xf numFmtId="164" fontId="49" fillId="0" borderId="13" xfId="56" applyNumberFormat="1" applyFont="1" applyBorder="1" applyAlignment="1">
      <alignment horizontal="right" wrapText="1"/>
    </xf>
    <xf numFmtId="0" fontId="56" fillId="0" borderId="0" xfId="56" applyFont="1" applyAlignment="1">
      <alignment vertical="top" wrapText="1"/>
    </xf>
    <xf numFmtId="164" fontId="50" fillId="0" borderId="0" xfId="56" applyNumberFormat="1" applyFont="1" applyFill="1" applyBorder="1" applyAlignment="1">
      <alignment horizontal="center" wrapText="1"/>
    </xf>
    <xf numFmtId="0" fontId="49" fillId="0" borderId="0" xfId="56" applyFont="1" applyAlignment="1">
      <alignment wrapText="1"/>
    </xf>
    <xf numFmtId="164" fontId="49" fillId="0" borderId="27" xfId="56" applyNumberFormat="1" applyFont="1" applyBorder="1" applyAlignment="1">
      <alignment horizontal="right" wrapText="1"/>
    </xf>
    <xf numFmtId="164" fontId="49" fillId="0" borderId="26" xfId="56" applyNumberFormat="1" applyFont="1" applyBorder="1" applyAlignment="1">
      <alignment horizontal="right" wrapText="1"/>
    </xf>
    <xf numFmtId="0" fontId="54" fillId="0" borderId="0" xfId="56" applyFont="1" applyAlignment="1">
      <alignment horizontal="right"/>
    </xf>
    <xf numFmtId="164" fontId="54" fillId="0" borderId="0" xfId="56" applyNumberFormat="1" applyFont="1"/>
    <xf numFmtId="164" fontId="40" fillId="0" borderId="0" xfId="56" applyNumberFormat="1" applyFont="1" applyFill="1"/>
    <xf numFmtId="164" fontId="40" fillId="0" borderId="0" xfId="56" applyNumberFormat="1" applyFont="1"/>
    <xf numFmtId="0" fontId="50" fillId="0" borderId="13" xfId="56" applyFont="1" applyBorder="1" applyAlignment="1">
      <alignment vertical="top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50" fillId="0" borderId="28" xfId="56" applyNumberFormat="1" applyFont="1" applyBorder="1" applyAlignment="1">
      <alignment wrapText="1"/>
    </xf>
    <xf numFmtId="169" fontId="58" fillId="21" borderId="0" xfId="28" applyNumberFormat="1" applyFont="1" applyFill="1"/>
    <xf numFmtId="3" fontId="5" fillId="0" borderId="27" xfId="0" applyNumberFormat="1" applyFont="1" applyBorder="1" applyAlignment="1">
      <alignment horizontal="right" wrapText="1"/>
    </xf>
    <xf numFmtId="3" fontId="6" fillId="0" borderId="28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vertical="top" wrapText="1"/>
    </xf>
    <xf numFmtId="0" fontId="53" fillId="0" borderId="0" xfId="0" applyFont="1" applyAlignment="1">
      <alignment horizontal="right" wrapText="1"/>
    </xf>
    <xf numFmtId="0" fontId="62" fillId="0" borderId="0" xfId="0" applyFont="1" applyAlignment="1">
      <alignment wrapText="1"/>
    </xf>
    <xf numFmtId="0" fontId="40" fillId="0" borderId="0" xfId="0" applyFont="1" applyAlignment="1">
      <alignment horizontal="right" wrapText="1"/>
    </xf>
    <xf numFmtId="3" fontId="40" fillId="0" borderId="0" xfId="0" applyNumberFormat="1" applyFont="1" applyAlignment="1">
      <alignment horizontal="right" wrapText="1"/>
    </xf>
    <xf numFmtId="3" fontId="40" fillId="0" borderId="13" xfId="0" applyNumberFormat="1" applyFont="1" applyBorder="1" applyAlignment="1">
      <alignment horizontal="right" wrapText="1"/>
    </xf>
    <xf numFmtId="3" fontId="6" fillId="0" borderId="29" xfId="0" applyNumberFormat="1" applyFont="1" applyBorder="1" applyAlignment="1">
      <alignment horizontal="right" wrapText="1"/>
    </xf>
    <xf numFmtId="3" fontId="40" fillId="0" borderId="0" xfId="56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2" fillId="0" borderId="0" xfId="0" applyFont="1" applyAlignment="1">
      <alignment vertical="top" wrapText="1"/>
    </xf>
    <xf numFmtId="0" fontId="5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9" fontId="52" fillId="0" borderId="14" xfId="0" applyNumberFormat="1" applyFont="1" applyBorder="1"/>
    <xf numFmtId="169" fontId="52" fillId="0" borderId="24" xfId="0" applyNumberFormat="1" applyFont="1" applyBorder="1"/>
    <xf numFmtId="169" fontId="52" fillId="0" borderId="20" xfId="0" applyNumberFormat="1" applyFont="1" applyBorder="1"/>
    <xf numFmtId="0" fontId="52" fillId="0" borderId="14" xfId="0" applyFont="1" applyBorder="1"/>
    <xf numFmtId="0" fontId="52" fillId="0" borderId="16" xfId="0" applyFont="1" applyBorder="1"/>
    <xf numFmtId="0" fontId="52" fillId="0" borderId="15" xfId="0" applyFont="1" applyBorder="1"/>
    <xf numFmtId="0" fontId="5" fillId="0" borderId="0" xfId="55" applyFont="1" applyFill="1" applyBorder="1" applyAlignment="1">
      <alignment horizontal="left" vertical="top" wrapText="1"/>
    </xf>
    <xf numFmtId="0" fontId="5" fillId="0" borderId="0" xfId="56" applyFont="1" applyFill="1" applyAlignment="1">
      <alignment horizontal="center" vertical="center"/>
    </xf>
    <xf numFmtId="0" fontId="14" fillId="0" borderId="0" xfId="54" applyFont="1" applyFill="1" applyAlignment="1">
      <alignment horizontal="right" vertical="center"/>
    </xf>
    <xf numFmtId="168" fontId="5" fillId="0" borderId="0" xfId="31" applyNumberFormat="1" applyFont="1" applyFill="1" applyAlignment="1">
      <alignment horizontal="left"/>
    </xf>
    <xf numFmtId="169" fontId="0" fillId="0" borderId="0" xfId="0" pivotButton="1" applyNumberFormat="1"/>
    <xf numFmtId="0" fontId="0" fillId="0" borderId="0" xfId="0" applyAlignment="1">
      <alignment horizontal="left" indent="2"/>
    </xf>
    <xf numFmtId="169" fontId="0" fillId="0" borderId="0" xfId="0" applyNumberFormat="1" applyFill="1"/>
    <xf numFmtId="0" fontId="4" fillId="0" borderId="0" xfId="0" applyFont="1"/>
    <xf numFmtId="0" fontId="63" fillId="23" borderId="30" xfId="0" applyFont="1" applyFill="1" applyBorder="1"/>
    <xf numFmtId="9" fontId="0" fillId="0" borderId="0" xfId="60" applyFont="1"/>
    <xf numFmtId="169" fontId="63" fillId="0" borderId="30" xfId="0" applyNumberFormat="1" applyFont="1" applyBorder="1"/>
    <xf numFmtId="169" fontId="63" fillId="0" borderId="0" xfId="0" applyNumberFormat="1" applyFont="1"/>
    <xf numFmtId="169" fontId="63" fillId="23" borderId="31" xfId="0" applyNumberFormat="1" applyFont="1" applyFill="1" applyBorder="1"/>
    <xf numFmtId="9" fontId="63" fillId="23" borderId="30" xfId="60" applyFont="1" applyFill="1" applyBorder="1"/>
    <xf numFmtId="9" fontId="63" fillId="0" borderId="30" xfId="60" applyFont="1" applyBorder="1"/>
    <xf numFmtId="9" fontId="63" fillId="0" borderId="0" xfId="60" applyFont="1"/>
    <xf numFmtId="9" fontId="63" fillId="23" borderId="31" xfId="60" applyFont="1" applyFill="1" applyBorder="1"/>
    <xf numFmtId="9" fontId="64" fillId="0" borderId="0" xfId="60" applyFont="1"/>
    <xf numFmtId="0" fontId="65" fillId="0" borderId="0" xfId="0" applyFont="1"/>
    <xf numFmtId="168" fontId="0" fillId="0" borderId="0" xfId="28" applyNumberFormat="1" applyFont="1"/>
    <xf numFmtId="168" fontId="4" fillId="0" borderId="0" xfId="28" applyNumberFormat="1" applyFont="1"/>
    <xf numFmtId="168" fontId="66" fillId="21" borderId="0" xfId="28" applyNumberFormat="1" applyFont="1" applyFill="1"/>
    <xf numFmtId="37" fontId="14" fillId="0" borderId="0" xfId="28" applyNumberFormat="1" applyFont="1" applyFill="1" applyAlignment="1">
      <alignment horizontal="right"/>
    </xf>
    <xf numFmtId="0" fontId="14" fillId="21" borderId="0" xfId="54" applyFont="1" applyFill="1" applyAlignment="1">
      <alignment horizontal="left"/>
    </xf>
    <xf numFmtId="37" fontId="6" fillId="0" borderId="10" xfId="28" applyNumberFormat="1" applyFont="1" applyFill="1" applyBorder="1"/>
    <xf numFmtId="37" fontId="6" fillId="0" borderId="12" xfId="28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 vertical="top" wrapText="1"/>
    </xf>
    <xf numFmtId="37" fontId="5" fillId="0" borderId="0" xfId="28" applyNumberFormat="1" applyFont="1" applyFill="1" applyAlignment="1">
      <alignment horizontal="right"/>
    </xf>
    <xf numFmtId="37" fontId="5" fillId="0" borderId="0" xfId="0" applyNumberFormat="1" applyFont="1" applyFill="1" applyAlignment="1">
      <alignment horizontal="right"/>
    </xf>
    <xf numFmtId="37" fontId="6" fillId="0" borderId="0" xfId="0" applyNumberFormat="1" applyFont="1" applyFill="1" applyAlignment="1">
      <alignment horizontal="right"/>
    </xf>
    <xf numFmtId="37" fontId="6" fillId="0" borderId="0" xfId="0" applyNumberFormat="1" applyFont="1" applyFill="1" applyAlignment="1">
      <alignment horizontal="right" vertical="top" wrapText="1"/>
    </xf>
    <xf numFmtId="37" fontId="5" fillId="0" borderId="11" xfId="0" applyNumberFormat="1" applyFont="1" applyFill="1" applyBorder="1" applyAlignment="1">
      <alignment horizontal="right" vertical="top" wrapText="1"/>
    </xf>
    <xf numFmtId="37" fontId="6" fillId="0" borderId="13" xfId="0" applyNumberFormat="1" applyFont="1" applyFill="1" applyBorder="1" applyAlignment="1">
      <alignment horizontal="right" vertical="top" wrapText="1"/>
    </xf>
    <xf numFmtId="37" fontId="6" fillId="0" borderId="12" xfId="28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0" fontId="62" fillId="0" borderId="0" xfId="0" applyFont="1" applyFill="1" applyAlignment="1">
      <alignment wrapText="1"/>
    </xf>
    <xf numFmtId="3" fontId="6" fillId="22" borderId="0" xfId="0" applyNumberFormat="1" applyFont="1" applyFill="1" applyBorder="1" applyAlignment="1">
      <alignment horizontal="center"/>
    </xf>
    <xf numFmtId="170" fontId="6" fillId="22" borderId="0" xfId="0" applyNumberFormat="1" applyFont="1" applyFill="1" applyBorder="1" applyAlignment="1">
      <alignment horizontal="center" wrapText="1"/>
    </xf>
    <xf numFmtId="3" fontId="5" fillId="22" borderId="0" xfId="0" applyNumberFormat="1" applyFont="1" applyFill="1" applyBorder="1" applyAlignment="1"/>
    <xf numFmtId="0" fontId="5" fillId="22" borderId="0" xfId="0" applyFont="1" applyFill="1" applyBorder="1" applyAlignment="1">
      <alignment horizontal="left" wrapText="1"/>
    </xf>
    <xf numFmtId="169" fontId="6" fillId="22" borderId="0" xfId="28" applyNumberFormat="1" applyFont="1" applyFill="1" applyBorder="1"/>
    <xf numFmtId="0" fontId="14" fillId="22" borderId="0" xfId="0" applyFont="1" applyFill="1" applyBorder="1"/>
    <xf numFmtId="169" fontId="0" fillId="0" borderId="0" xfId="28" pivotButton="1" applyNumberFormat="1" applyFont="1"/>
    <xf numFmtId="169" fontId="0" fillId="20" borderId="0" xfId="28" applyNumberFormat="1" applyFont="1" applyFill="1"/>
    <xf numFmtId="0" fontId="1" fillId="0" borderId="0" xfId="159"/>
    <xf numFmtId="0" fontId="67" fillId="0" borderId="0" xfId="159" applyFont="1"/>
    <xf numFmtId="0" fontId="68" fillId="0" borderId="0" xfId="159" applyFont="1"/>
    <xf numFmtId="0" fontId="5" fillId="0" borderId="0" xfId="159" applyFont="1"/>
    <xf numFmtId="0" fontId="68" fillId="0" borderId="13" xfId="159" applyFont="1" applyBorder="1"/>
    <xf numFmtId="0" fontId="68" fillId="0" borderId="0" xfId="159" applyFont="1" applyAlignment="1">
      <alignment vertical="top" wrapText="1"/>
    </xf>
    <xf numFmtId="0" fontId="67" fillId="0" borderId="0" xfId="159" applyFont="1" applyAlignment="1">
      <alignment wrapText="1"/>
    </xf>
    <xf numFmtId="0" fontId="68" fillId="0" borderId="0" xfId="159" applyFont="1" applyAlignment="1">
      <alignment wrapText="1"/>
    </xf>
    <xf numFmtId="3" fontId="68" fillId="0" borderId="0" xfId="159" applyNumberFormat="1" applyFont="1"/>
    <xf numFmtId="0" fontId="68" fillId="0" borderId="0" xfId="159" applyFont="1" applyBorder="1" applyAlignment="1">
      <alignment horizontal="right" wrapText="1"/>
    </xf>
    <xf numFmtId="3" fontId="68" fillId="0" borderId="0" xfId="159" applyNumberFormat="1" applyFont="1" applyBorder="1" applyAlignment="1">
      <alignment horizontal="right" wrapText="1"/>
    </xf>
    <xf numFmtId="0" fontId="68" fillId="0" borderId="0" xfId="159" applyFont="1" applyFill="1"/>
    <xf numFmtId="0" fontId="67" fillId="0" borderId="0" xfId="159" applyFont="1" applyFill="1" applyBorder="1" applyAlignment="1">
      <alignment horizontal="center" vertical="top" wrapText="1"/>
    </xf>
    <xf numFmtId="0" fontId="67" fillId="0" borderId="0" xfId="159" applyFont="1" applyFill="1" applyBorder="1" applyAlignment="1">
      <alignment horizontal="right" vertical="top" wrapText="1"/>
    </xf>
    <xf numFmtId="0" fontId="68" fillId="0" borderId="0" xfId="159" applyFont="1" applyFill="1" applyBorder="1" applyAlignment="1">
      <alignment horizontal="right" wrapText="1"/>
    </xf>
    <xf numFmtId="3" fontId="68" fillId="0" borderId="0" xfId="159" applyNumberFormat="1" applyFont="1" applyFill="1" applyBorder="1" applyAlignment="1">
      <alignment horizontal="right" wrapText="1"/>
    </xf>
    <xf numFmtId="169" fontId="68" fillId="0" borderId="0" xfId="28" applyNumberFormat="1" applyFont="1" applyFill="1"/>
    <xf numFmtId="37" fontId="62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horizontal="center" wrapText="1"/>
    </xf>
    <xf numFmtId="0" fontId="62" fillId="0" borderId="0" xfId="0" applyFont="1" applyFill="1" applyAlignment="1">
      <alignment vertical="top" wrapText="1"/>
    </xf>
    <xf numFmtId="3" fontId="61" fillId="0" borderId="0" xfId="0" applyNumberFormat="1" applyFont="1" applyFill="1" applyAlignment="1">
      <alignment horizontal="center"/>
    </xf>
    <xf numFmtId="0" fontId="61" fillId="0" borderId="0" xfId="0" applyFont="1" applyFill="1" applyAlignment="1">
      <alignment horizontal="center" wrapText="1"/>
    </xf>
    <xf numFmtId="0" fontId="61" fillId="0" borderId="0" xfId="0" applyFont="1" applyFill="1" applyAlignment="1">
      <alignment horizontal="center" vertical="top" wrapText="1"/>
    </xf>
    <xf numFmtId="0" fontId="61" fillId="0" borderId="11" xfId="0" applyFont="1" applyFill="1" applyBorder="1" applyAlignment="1">
      <alignment horizontal="center" vertical="top" wrapText="1"/>
    </xf>
    <xf numFmtId="0" fontId="61" fillId="0" borderId="13" xfId="0" applyFont="1" applyFill="1" applyBorder="1" applyAlignment="1">
      <alignment horizontal="center" vertical="top" wrapText="1"/>
    </xf>
    <xf numFmtId="0" fontId="61" fillId="0" borderId="0" xfId="0" applyFont="1" applyFill="1" applyBorder="1" applyAlignment="1">
      <alignment horizontal="center" vertical="top" wrapText="1"/>
    </xf>
    <xf numFmtId="169" fontId="46" fillId="0" borderId="0" xfId="0" applyNumberFormat="1" applyFont="1" applyFill="1"/>
    <xf numFmtId="0" fontId="53" fillId="0" borderId="13" xfId="56" applyFont="1" applyBorder="1" applyAlignment="1">
      <alignment horizontal="center" vertical="top" wrapText="1"/>
    </xf>
    <xf numFmtId="0" fontId="39" fillId="24" borderId="0" xfId="0" applyFont="1" applyFill="1"/>
    <xf numFmtId="0" fontId="61" fillId="24" borderId="0" xfId="0" applyFont="1" applyFill="1" applyAlignment="1">
      <alignment horizontal="center"/>
    </xf>
    <xf numFmtId="0" fontId="39" fillId="24" borderId="0" xfId="0" applyFont="1" applyFill="1" applyBorder="1"/>
    <xf numFmtId="0" fontId="14" fillId="24" borderId="0" xfId="0" applyFont="1" applyFill="1"/>
    <xf numFmtId="0" fontId="14" fillId="24" borderId="0" xfId="0" applyFont="1" applyFill="1" applyBorder="1"/>
    <xf numFmtId="3" fontId="6" fillId="24" borderId="0" xfId="0" applyNumberFormat="1" applyFont="1" applyFill="1" applyBorder="1"/>
    <xf numFmtId="0" fontId="13" fillId="24" borderId="0" xfId="0" applyFont="1" applyFill="1" applyBorder="1" applyAlignment="1"/>
    <xf numFmtId="0" fontId="5" fillId="24" borderId="0" xfId="0" applyFont="1" applyFill="1" applyBorder="1"/>
    <xf numFmtId="0" fontId="61" fillId="24" borderId="0" xfId="0" applyFont="1" applyFill="1" applyBorder="1" applyAlignment="1">
      <alignment horizontal="center"/>
    </xf>
    <xf numFmtId="3" fontId="5" fillId="24" borderId="0" xfId="0" applyNumberFormat="1" applyFont="1" applyFill="1" applyBorder="1"/>
    <xf numFmtId="164" fontId="5" fillId="24" borderId="0" xfId="28" applyNumberFormat="1" applyFont="1" applyFill="1" applyBorder="1"/>
    <xf numFmtId="0" fontId="6" fillId="24" borderId="0" xfId="0" applyFont="1" applyFill="1" applyBorder="1"/>
    <xf numFmtId="10" fontId="6" fillId="24" borderId="0" xfId="60" applyNumberFormat="1" applyFont="1" applyFill="1" applyBorder="1"/>
    <xf numFmtId="37" fontId="5" fillId="24" borderId="0" xfId="28" applyNumberFormat="1" applyFont="1" applyFill="1" applyBorder="1"/>
    <xf numFmtId="10" fontId="5" fillId="24" borderId="0" xfId="60" applyNumberFormat="1" applyFont="1" applyFill="1" applyBorder="1"/>
    <xf numFmtId="39" fontId="6" fillId="24" borderId="0" xfId="28" applyNumberFormat="1" applyFont="1" applyFill="1" applyBorder="1" applyAlignment="1">
      <alignment horizontal="right"/>
    </xf>
    <xf numFmtId="0" fontId="7" fillId="24" borderId="0" xfId="0" applyFont="1" applyFill="1" applyBorder="1" applyAlignment="1"/>
    <xf numFmtId="3" fontId="61" fillId="24" borderId="0" xfId="0" applyNumberFormat="1" applyFont="1" applyFill="1" applyBorder="1" applyAlignment="1">
      <alignment horizontal="center"/>
    </xf>
    <xf numFmtId="164" fontId="5" fillId="24" borderId="0" xfId="60" applyNumberFormat="1" applyFont="1" applyFill="1" applyBorder="1" applyAlignment="1">
      <alignment horizontal="right"/>
    </xf>
    <xf numFmtId="0" fontId="5" fillId="24" borderId="0" xfId="0" applyFont="1" applyFill="1" applyBorder="1" applyAlignment="1"/>
    <xf numFmtId="0" fontId="6" fillId="24" borderId="0" xfId="0" applyFont="1" applyFill="1" applyBorder="1" applyAlignment="1"/>
    <xf numFmtId="0" fontId="5" fillId="24" borderId="0" xfId="0" applyFont="1" applyFill="1" applyBorder="1" applyAlignment="1">
      <alignment vertical="center" wrapText="1"/>
    </xf>
    <xf numFmtId="0" fontId="61" fillId="24" borderId="0" xfId="0" applyFont="1" applyFill="1" applyBorder="1" applyAlignment="1">
      <alignment horizontal="center" wrapText="1"/>
    </xf>
    <xf numFmtId="164" fontId="5" fillId="24" borderId="0" xfId="0" applyNumberFormat="1" applyFont="1" applyFill="1" applyBorder="1" applyAlignment="1">
      <alignment vertical="center" wrapText="1"/>
    </xf>
    <xf numFmtId="3" fontId="7" fillId="24" borderId="0" xfId="0" applyNumberFormat="1" applyFont="1" applyFill="1" applyBorder="1"/>
    <xf numFmtId="3" fontId="6" fillId="24" borderId="0" xfId="0" applyNumberFormat="1" applyFont="1" applyFill="1" applyBorder="1" applyAlignment="1">
      <alignment horizontal="left"/>
    </xf>
    <xf numFmtId="0" fontId="7" fillId="24" borderId="0" xfId="0" applyFont="1" applyFill="1" applyBorder="1"/>
    <xf numFmtId="3" fontId="6" fillId="24" borderId="0" xfId="0" applyNumberFormat="1" applyFont="1" applyFill="1" applyBorder="1" applyAlignment="1"/>
    <xf numFmtId="168" fontId="5" fillId="24" borderId="0" xfId="0" applyNumberFormat="1" applyFont="1" applyFill="1" applyBorder="1" applyAlignment="1">
      <alignment horizontal="center" wrapText="1"/>
    </xf>
    <xf numFmtId="38" fontId="5" fillId="24" borderId="0" xfId="0" applyNumberFormat="1" applyFont="1" applyFill="1" applyBorder="1" applyAlignment="1"/>
    <xf numFmtId="38" fontId="61" fillId="24" borderId="0" xfId="0" applyNumberFormat="1" applyFont="1" applyFill="1" applyBorder="1" applyAlignment="1">
      <alignment horizontal="center"/>
    </xf>
    <xf numFmtId="38" fontId="6" fillId="24" borderId="0" xfId="0" applyNumberFormat="1" applyFont="1" applyFill="1" applyBorder="1" applyAlignment="1"/>
    <xf numFmtId="168" fontId="5" fillId="24" borderId="0" xfId="0" applyNumberFormat="1" applyFont="1" applyFill="1" applyBorder="1" applyAlignment="1">
      <alignment horizontal="right"/>
    </xf>
    <xf numFmtId="9" fontId="6" fillId="24" borderId="0" xfId="60" applyFont="1" applyFill="1" applyBorder="1" applyAlignment="1"/>
    <xf numFmtId="0" fontId="9" fillId="24" borderId="0" xfId="0" applyFont="1" applyFill="1" applyBorder="1" applyAlignment="1"/>
    <xf numFmtId="3" fontId="14" fillId="24" borderId="0" xfId="0" applyNumberFormat="1" applyFont="1" applyFill="1" applyBorder="1"/>
    <xf numFmtId="3" fontId="39" fillId="24" borderId="0" xfId="0" applyNumberFormat="1" applyFont="1" applyFill="1" applyBorder="1"/>
    <xf numFmtId="3" fontId="6" fillId="24" borderId="0" xfId="0" applyNumberFormat="1" applyFont="1" applyFill="1" applyBorder="1" applyAlignment="1">
      <alignment horizontal="right" wrapText="1"/>
    </xf>
    <xf numFmtId="3" fontId="5" fillId="24" borderId="0" xfId="0" applyNumberFormat="1" applyFont="1" applyFill="1" applyBorder="1" applyAlignment="1">
      <alignment horizontal="right" wrapText="1"/>
    </xf>
    <xf numFmtId="0" fontId="5" fillId="24" borderId="0" xfId="0" applyFont="1" applyFill="1" applyBorder="1" applyAlignment="1">
      <alignment horizontal="right" wrapText="1"/>
    </xf>
    <xf numFmtId="170" fontId="6" fillId="0" borderId="0" xfId="0" applyNumberFormat="1" applyFont="1" applyFill="1" applyBorder="1" applyAlignment="1">
      <alignment wrapText="1"/>
    </xf>
    <xf numFmtId="0" fontId="10" fillId="24" borderId="0" xfId="0" applyFont="1" applyFill="1" applyBorder="1" applyAlignment="1"/>
    <xf numFmtId="168" fontId="61" fillId="24" borderId="0" xfId="60" applyNumberFormat="1" applyFont="1" applyFill="1" applyBorder="1" applyAlignment="1">
      <alignment horizontal="center"/>
    </xf>
    <xf numFmtId="168" fontId="5" fillId="24" borderId="0" xfId="60" applyNumberFormat="1" applyFont="1" applyFill="1" applyBorder="1" applyAlignment="1"/>
    <xf numFmtId="164" fontId="61" fillId="24" borderId="0" xfId="0" applyNumberFormat="1" applyFont="1" applyFill="1" applyBorder="1" applyAlignment="1">
      <alignment horizontal="center"/>
    </xf>
    <xf numFmtId="164" fontId="5" fillId="24" borderId="0" xfId="0" applyNumberFormat="1" applyFont="1" applyFill="1" applyBorder="1" applyAlignment="1"/>
    <xf numFmtId="10" fontId="61" fillId="24" borderId="0" xfId="60" applyNumberFormat="1" applyFont="1" applyFill="1" applyBorder="1" applyAlignment="1">
      <alignment horizontal="center"/>
    </xf>
    <xf numFmtId="0" fontId="8" fillId="24" borderId="0" xfId="0" applyFont="1" applyFill="1" applyBorder="1" applyAlignment="1"/>
    <xf numFmtId="3" fontId="72" fillId="0" borderId="0" xfId="0" applyNumberFormat="1" applyFont="1" applyFill="1"/>
    <xf numFmtId="0" fontId="73" fillId="0" borderId="0" xfId="0" applyFont="1" applyFill="1"/>
    <xf numFmtId="0" fontId="67" fillId="0" borderId="11" xfId="159" applyFont="1" applyBorder="1" applyAlignment="1">
      <alignment horizontal="center" wrapText="1"/>
    </xf>
    <xf numFmtId="3" fontId="67" fillId="0" borderId="0" xfId="159" applyNumberFormat="1" applyFont="1" applyBorder="1" applyAlignment="1">
      <alignment horizontal="center" wrapText="1"/>
    </xf>
    <xf numFmtId="0" fontId="68" fillId="0" borderId="0" xfId="159" applyFont="1" applyAlignment="1">
      <alignment horizontal="center" wrapText="1"/>
    </xf>
    <xf numFmtId="3" fontId="68" fillId="0" borderId="0" xfId="159" applyNumberFormat="1" applyFont="1" applyAlignment="1">
      <alignment horizontal="center" wrapText="1"/>
    </xf>
    <xf numFmtId="3" fontId="67" fillId="0" borderId="0" xfId="159" applyNumberFormat="1" applyFont="1" applyAlignment="1">
      <alignment horizontal="center" wrapText="1"/>
    </xf>
    <xf numFmtId="0" fontId="68" fillId="0" borderId="13" xfId="159" applyFont="1" applyBorder="1" applyAlignment="1">
      <alignment horizontal="center" wrapText="1"/>
    </xf>
    <xf numFmtId="3" fontId="68" fillId="0" borderId="13" xfId="159" applyNumberFormat="1" applyFont="1" applyBorder="1" applyAlignment="1">
      <alignment horizontal="center" wrapText="1"/>
    </xf>
    <xf numFmtId="3" fontId="67" fillId="0" borderId="13" xfId="159" applyNumberFormat="1" applyFont="1" applyBorder="1" applyAlignment="1">
      <alignment horizontal="center" wrapText="1"/>
    </xf>
    <xf numFmtId="0" fontId="68" fillId="0" borderId="27" xfId="159" applyFont="1" applyBorder="1" applyAlignment="1">
      <alignment horizontal="center" wrapText="1"/>
    </xf>
    <xf numFmtId="0" fontId="68" fillId="0" borderId="27" xfId="159" applyFont="1" applyBorder="1" applyAlignment="1">
      <alignment horizontal="center" vertical="top" wrapText="1"/>
    </xf>
    <xf numFmtId="0" fontId="67" fillId="0" borderId="27" xfId="159" applyFont="1" applyBorder="1" applyAlignment="1">
      <alignment horizontal="center" wrapText="1"/>
    </xf>
    <xf numFmtId="0" fontId="68" fillId="0" borderId="13" xfId="159" applyFont="1" applyBorder="1" applyAlignment="1">
      <alignment horizontal="center" vertical="top" wrapText="1"/>
    </xf>
    <xf numFmtId="3" fontId="67" fillId="0" borderId="29" xfId="159" applyNumberFormat="1" applyFont="1" applyBorder="1" applyAlignment="1">
      <alignment horizontal="center" wrapText="1"/>
    </xf>
    <xf numFmtId="0" fontId="68" fillId="0" borderId="13" xfId="159" applyFont="1" applyFill="1" applyBorder="1" applyAlignment="1">
      <alignment horizontal="center" wrapText="1"/>
    </xf>
    <xf numFmtId="0" fontId="68" fillId="0" borderId="13" xfId="159" applyFont="1" applyFill="1" applyBorder="1" applyAlignment="1">
      <alignment horizontal="center" vertical="top" wrapText="1"/>
    </xf>
    <xf numFmtId="3" fontId="68" fillId="0" borderId="13" xfId="159" applyNumberFormat="1" applyFont="1" applyFill="1" applyBorder="1" applyAlignment="1">
      <alignment horizontal="center" wrapText="1"/>
    </xf>
    <xf numFmtId="3" fontId="67" fillId="0" borderId="13" xfId="159" applyNumberFormat="1" applyFont="1" applyFill="1" applyBorder="1" applyAlignment="1">
      <alignment horizontal="center" wrapText="1"/>
    </xf>
    <xf numFmtId="37" fontId="6" fillId="0" borderId="0" xfId="69" applyNumberFormat="1" applyFont="1" applyFill="1" applyAlignment="1">
      <alignment horizontal="center"/>
    </xf>
    <xf numFmtId="37" fontId="6" fillId="0" borderId="0" xfId="70" applyNumberFormat="1" applyFont="1" applyFill="1" applyAlignment="1">
      <alignment horizontal="center"/>
    </xf>
    <xf numFmtId="37" fontId="6" fillId="0" borderId="0" xfId="54" applyNumberFormat="1" applyFont="1" applyFill="1" applyAlignment="1">
      <alignment horizontal="center"/>
    </xf>
    <xf numFmtId="0" fontId="68" fillId="0" borderId="0" xfId="159" applyFont="1" applyAlignment="1">
      <alignment horizontal="center"/>
    </xf>
    <xf numFmtId="3" fontId="68" fillId="0" borderId="0" xfId="159" applyNumberFormat="1" applyFont="1" applyFill="1" applyAlignment="1">
      <alignment horizontal="center"/>
    </xf>
    <xf numFmtId="0" fontId="68" fillId="0" borderId="0" xfId="159" applyFont="1" applyBorder="1"/>
    <xf numFmtId="0" fontId="68" fillId="0" borderId="0" xfId="159" applyFont="1" applyFill="1" applyBorder="1"/>
    <xf numFmtId="0" fontId="68" fillId="0" borderId="0" xfId="159" applyFont="1" applyFill="1" applyBorder="1" applyAlignment="1">
      <alignment vertical="top" wrapText="1"/>
    </xf>
    <xf numFmtId="39" fontId="71" fillId="0" borderId="0" xfId="160" applyNumberFormat="1" applyFont="1" applyBorder="1"/>
    <xf numFmtId="0" fontId="1" fillId="0" borderId="0" xfId="159" applyBorder="1"/>
    <xf numFmtId="0" fontId="73" fillId="0" borderId="0" xfId="0" applyFont="1"/>
    <xf numFmtId="0" fontId="74" fillId="0" borderId="0" xfId="159" applyFont="1"/>
    <xf numFmtId="168" fontId="6" fillId="0" borderId="10" xfId="28" applyNumberFormat="1" applyFont="1" applyFill="1" applyBorder="1"/>
    <xf numFmtId="169" fontId="39" fillId="22" borderId="0" xfId="28" applyNumberFormat="1" applyFont="1" applyFill="1" applyBorder="1" applyAlignment="1"/>
    <xf numFmtId="3" fontId="67" fillId="0" borderId="0" xfId="159" applyNumberFormat="1" applyFont="1" applyFill="1" applyAlignment="1">
      <alignment horizontal="center"/>
    </xf>
    <xf numFmtId="37" fontId="62" fillId="0" borderId="13" xfId="0" applyNumberFormat="1" applyFont="1" applyFill="1" applyBorder="1" applyAlignment="1">
      <alignment vertical="top" wrapText="1"/>
    </xf>
    <xf numFmtId="3" fontId="6" fillId="0" borderId="0" xfId="0" applyNumberFormat="1" applyFont="1" applyBorder="1" applyAlignment="1">
      <alignment horizontal="right" wrapText="1"/>
    </xf>
    <xf numFmtId="3" fontId="62" fillId="0" borderId="0" xfId="0" applyNumberFormat="1" applyFont="1" applyFill="1" applyAlignment="1">
      <alignment vertical="top" wrapText="1"/>
    </xf>
    <xf numFmtId="3" fontId="62" fillId="0" borderId="0" xfId="0" applyNumberFormat="1" applyFont="1" applyAlignment="1">
      <alignment vertical="top" wrapText="1"/>
    </xf>
    <xf numFmtId="3" fontId="0" fillId="24" borderId="0" xfId="0" applyNumberFormat="1" applyFill="1"/>
    <xf numFmtId="0" fontId="69" fillId="0" borderId="0" xfId="159" applyFont="1" applyAlignment="1">
      <alignment horizontal="center"/>
    </xf>
    <xf numFmtId="15" fontId="70" fillId="0" borderId="0" xfId="159" applyNumberFormat="1" applyFont="1" applyFill="1" applyBorder="1" applyAlignment="1">
      <alignment horizontal="center" vertical="top" wrapText="1"/>
    </xf>
    <xf numFmtId="0" fontId="49" fillId="0" borderId="0" xfId="56" applyFont="1" applyAlignment="1">
      <alignment wrapText="1"/>
    </xf>
    <xf numFmtId="164" fontId="49" fillId="18" borderId="27" xfId="56" applyNumberFormat="1" applyFont="1" applyFill="1" applyBorder="1" applyAlignment="1">
      <alignment horizontal="right" wrapText="1"/>
    </xf>
    <xf numFmtId="164" fontId="49" fillId="18" borderId="26" xfId="56" applyNumberFormat="1" applyFont="1" applyFill="1" applyBorder="1" applyAlignment="1">
      <alignment horizontal="right" wrapText="1"/>
    </xf>
    <xf numFmtId="164" fontId="49" fillId="0" borderId="27" xfId="56" applyNumberFormat="1" applyFont="1" applyBorder="1" applyAlignment="1">
      <alignment horizontal="right" wrapText="1"/>
    </xf>
    <xf numFmtId="164" fontId="49" fillId="0" borderId="26" xfId="56" applyNumberFormat="1" applyFont="1" applyBorder="1" applyAlignment="1">
      <alignment horizontal="right" wrapText="1"/>
    </xf>
    <xf numFmtId="164" fontId="50" fillId="0" borderId="28" xfId="56" applyNumberFormat="1" applyFont="1" applyBorder="1" applyAlignment="1">
      <alignment horizontal="center" wrapText="1"/>
    </xf>
    <xf numFmtId="0" fontId="5" fillId="0" borderId="0" xfId="56" applyFont="1" applyFill="1" applyAlignment="1">
      <alignment horizontal="center" vertical="center"/>
    </xf>
    <xf numFmtId="168" fontId="5" fillId="0" borderId="0" xfId="31" applyNumberFormat="1" applyFont="1" applyFill="1" applyAlignment="1">
      <alignment horizontal="left"/>
    </xf>
    <xf numFmtId="0" fontId="5" fillId="0" borderId="0" xfId="55" applyFont="1" applyFill="1" applyBorder="1" applyAlignment="1">
      <alignment horizontal="left" vertical="top" wrapText="1"/>
    </xf>
    <xf numFmtId="49" fontId="12" fillId="0" borderId="0" xfId="56" applyNumberFormat="1" applyFont="1" applyFill="1" applyBorder="1" applyAlignment="1">
      <alignment horizontal="center" vertical="center"/>
    </xf>
    <xf numFmtId="164" fontId="12" fillId="0" borderId="0" xfId="56" applyNumberFormat="1" applyFont="1" applyFill="1" applyBorder="1" applyAlignment="1">
      <alignment horizontal="center" vertical="center"/>
    </xf>
    <xf numFmtId="0" fontId="5" fillId="0" borderId="0" xfId="55" applyFont="1" applyFill="1" applyBorder="1" applyAlignment="1">
      <alignment horizontal="left" vertical="center" wrapText="1"/>
    </xf>
    <xf numFmtId="173" fontId="6" fillId="0" borderId="0" xfId="31" applyNumberFormat="1" applyFont="1" applyFill="1" applyAlignment="1">
      <alignment horizontal="left" vertical="center"/>
    </xf>
    <xf numFmtId="173" fontId="6" fillId="0" borderId="0" xfId="32" applyNumberFormat="1" applyFont="1" applyFill="1" applyAlignment="1">
      <alignment horizontal="center" vertical="center"/>
    </xf>
    <xf numFmtId="0" fontId="6" fillId="0" borderId="0" xfId="56" applyFont="1" applyFill="1" applyAlignment="1">
      <alignment horizontal="center"/>
    </xf>
    <xf numFmtId="168" fontId="6" fillId="0" borderId="0" xfId="32" applyNumberFormat="1" applyFont="1" applyFill="1" applyAlignment="1">
      <alignment horizontal="center"/>
    </xf>
    <xf numFmtId="169" fontId="39" fillId="0" borderId="12" xfId="28" applyNumberFormat="1" applyFont="1" applyFill="1" applyBorder="1"/>
    <xf numFmtId="169" fontId="39" fillId="22" borderId="12" xfId="28" applyNumberFormat="1" applyFont="1" applyFill="1" applyBorder="1"/>
    <xf numFmtId="0" fontId="50" fillId="0" borderId="0" xfId="56" applyFont="1" applyBorder="1" applyAlignment="1">
      <alignment horizontal="center" vertical="center" wrapText="1"/>
    </xf>
    <xf numFmtId="3" fontId="6" fillId="0" borderId="32" xfId="0" applyNumberFormat="1" applyFont="1" applyFill="1" applyBorder="1" applyAlignment="1"/>
    <xf numFmtId="169" fontId="39" fillId="0" borderId="32" xfId="28" applyNumberFormat="1" applyFont="1" applyFill="1" applyBorder="1" applyAlignment="1"/>
    <xf numFmtId="37" fontId="39" fillId="0" borderId="12" xfId="28" applyNumberFormat="1" applyFont="1" applyFill="1" applyBorder="1"/>
    <xf numFmtId="37" fontId="39" fillId="0" borderId="0" xfId="28" applyNumberFormat="1" applyFont="1" applyFill="1" applyBorder="1"/>
  </cellXfs>
  <cellStyles count="161">
    <cellStyle name="20% - Accent1" xfId="1" builtinId="30" customBuiltin="1"/>
    <cellStyle name="20% - Accent1 2" xfId="72"/>
    <cellStyle name="20% - Accent1 3" xfId="117"/>
    <cellStyle name="20% - Accent2" xfId="2" builtinId="34" customBuiltin="1"/>
    <cellStyle name="20% - Accent2 2" xfId="73"/>
    <cellStyle name="20% - Accent2 3" xfId="118"/>
    <cellStyle name="20% - Accent3" xfId="3" builtinId="38" customBuiltin="1"/>
    <cellStyle name="20% - Accent3 2" xfId="74"/>
    <cellStyle name="20% - Accent3 3" xfId="119"/>
    <cellStyle name="20% - Accent4" xfId="4" builtinId="42" customBuiltin="1"/>
    <cellStyle name="20% - Accent4 2" xfId="75"/>
    <cellStyle name="20% - Accent4 3" xfId="120"/>
    <cellStyle name="20% - Accent5" xfId="5" builtinId="46" customBuiltin="1"/>
    <cellStyle name="20% - Accent5 2" xfId="76"/>
    <cellStyle name="20% - Accent5 3" xfId="121"/>
    <cellStyle name="20% - Accent6" xfId="6" builtinId="50" customBuiltin="1"/>
    <cellStyle name="20% - Accent6 2" xfId="77"/>
    <cellStyle name="20% - Accent6 3" xfId="122"/>
    <cellStyle name="40% - Accent1" xfId="7" builtinId="31" customBuiltin="1"/>
    <cellStyle name="40% - Accent1 2" xfId="78"/>
    <cellStyle name="40% - Accent1 3" xfId="123"/>
    <cellStyle name="40% - Accent2" xfId="8" builtinId="35" customBuiltin="1"/>
    <cellStyle name="40% - Accent2 2" xfId="79"/>
    <cellStyle name="40% - Accent2 3" xfId="124"/>
    <cellStyle name="40% - Accent3" xfId="9" builtinId="39" customBuiltin="1"/>
    <cellStyle name="40% - Accent3 2" xfId="80"/>
    <cellStyle name="40% - Accent3 3" xfId="125"/>
    <cellStyle name="40% - Accent4" xfId="10" builtinId="43" customBuiltin="1"/>
    <cellStyle name="40% - Accent4 2" xfId="81"/>
    <cellStyle name="40% - Accent4 3" xfId="126"/>
    <cellStyle name="40% - Accent5" xfId="11" builtinId="47" customBuiltin="1"/>
    <cellStyle name="40% - Accent5 2" xfId="82"/>
    <cellStyle name="40% - Accent5 3" xfId="127"/>
    <cellStyle name="40% - Accent6" xfId="12" builtinId="51" customBuiltin="1"/>
    <cellStyle name="40% - Accent6 2" xfId="83"/>
    <cellStyle name="40% - Accent6 3" xfId="128"/>
    <cellStyle name="60% - Accent1" xfId="13" builtinId="32" customBuiltin="1"/>
    <cellStyle name="60% - Accent1 2" xfId="84"/>
    <cellStyle name="60% - Accent1 3" xfId="129"/>
    <cellStyle name="60% - Accent2" xfId="14" builtinId="36" customBuiltin="1"/>
    <cellStyle name="60% - Accent2 2" xfId="85"/>
    <cellStyle name="60% - Accent2 3" xfId="130"/>
    <cellStyle name="60% - Accent3" xfId="15" builtinId="40" customBuiltin="1"/>
    <cellStyle name="60% - Accent3 2" xfId="86"/>
    <cellStyle name="60% - Accent3 3" xfId="131"/>
    <cellStyle name="60% - Accent4" xfId="16" builtinId="44" customBuiltin="1"/>
    <cellStyle name="60% - Accent4 2" xfId="87"/>
    <cellStyle name="60% - Accent4 3" xfId="132"/>
    <cellStyle name="60% - Accent5" xfId="17" builtinId="48" customBuiltin="1"/>
    <cellStyle name="60% - Accent5 2" xfId="88"/>
    <cellStyle name="60% - Accent5 3" xfId="133"/>
    <cellStyle name="60% - Accent6" xfId="18" builtinId="52" customBuiltin="1"/>
    <cellStyle name="60% - Accent6 2" xfId="89"/>
    <cellStyle name="60% - Accent6 3" xfId="134"/>
    <cellStyle name="Accent1" xfId="19" builtinId="29" customBuiltin="1"/>
    <cellStyle name="Accent1 2" xfId="90"/>
    <cellStyle name="Accent1 3" xfId="135"/>
    <cellStyle name="Accent2" xfId="20" builtinId="33" customBuiltin="1"/>
    <cellStyle name="Accent2 2" xfId="91"/>
    <cellStyle name="Accent2 3" xfId="136"/>
    <cellStyle name="Accent3" xfId="21" builtinId="37" customBuiltin="1"/>
    <cellStyle name="Accent3 2" xfId="92"/>
    <cellStyle name="Accent3 3" xfId="137"/>
    <cellStyle name="Accent4" xfId="22" builtinId="41" customBuiltin="1"/>
    <cellStyle name="Accent4 2" xfId="93"/>
    <cellStyle name="Accent4 3" xfId="138"/>
    <cellStyle name="Accent5" xfId="23" builtinId="45" customBuiltin="1"/>
    <cellStyle name="Accent5 2" xfId="94"/>
    <cellStyle name="Accent5 3" xfId="139"/>
    <cellStyle name="Accent6" xfId="24" builtinId="49" customBuiltin="1"/>
    <cellStyle name="Accent6 2" xfId="95"/>
    <cellStyle name="Accent6 3" xfId="140"/>
    <cellStyle name="Bad" xfId="25" builtinId="27" customBuiltin="1"/>
    <cellStyle name="Bad 2" xfId="96"/>
    <cellStyle name="Bad 3" xfId="141"/>
    <cellStyle name="Calculation" xfId="26" builtinId="22" customBuiltin="1"/>
    <cellStyle name="Calculation 2" xfId="97"/>
    <cellStyle name="Calculation 3" xfId="142"/>
    <cellStyle name="Check Cell" xfId="27" builtinId="23" customBuiltin="1"/>
    <cellStyle name="Check Cell 2" xfId="98"/>
    <cellStyle name="Check Cell 3" xfId="143"/>
    <cellStyle name="Comma" xfId="28" builtinId="3"/>
    <cellStyle name="Comma 2" xfId="29"/>
    <cellStyle name="Comma 3" xfId="30"/>
    <cellStyle name="Comma 3 2" xfId="70"/>
    <cellStyle name="Comma 4" xfId="69"/>
    <cellStyle name="Comma 5" xfId="71"/>
    <cellStyle name="Comma 5 2" xfId="160"/>
    <cellStyle name="Comma 6" xfId="115"/>
    <cellStyle name="Comma_E3 Rogner FS 2007" xfId="31"/>
    <cellStyle name="Comma_E3 Rogner FS 2007_E3 Rogner FS 2008_DRAFT" xfId="32"/>
    <cellStyle name="Date" xfId="33"/>
    <cellStyle name="Explanatory Text" xfId="34" builtinId="53" customBuiltin="1"/>
    <cellStyle name="Explanatory Text 2" xfId="99"/>
    <cellStyle name="Explanatory Text 3" xfId="144"/>
    <cellStyle name="Fixed" xfId="35"/>
    <cellStyle name="Format Number Column" xfId="36"/>
    <cellStyle name="Good" xfId="37" builtinId="26" customBuiltin="1"/>
    <cellStyle name="Good 2" xfId="100"/>
    <cellStyle name="Good 3" xfId="145"/>
    <cellStyle name="Heading 1" xfId="38" builtinId="16" customBuiltin="1"/>
    <cellStyle name="Heading 1 2" xfId="101"/>
    <cellStyle name="Heading 1 3" xfId="146"/>
    <cellStyle name="Heading 2" xfId="39" builtinId="17" customBuiltin="1"/>
    <cellStyle name="Heading 2 2" xfId="102"/>
    <cellStyle name="Heading 2 3" xfId="147"/>
    <cellStyle name="Heading 3" xfId="40" builtinId="18" customBuiltin="1"/>
    <cellStyle name="Heading 3 2" xfId="103"/>
    <cellStyle name="Heading 3 3" xfId="148"/>
    <cellStyle name="Heading 4" xfId="41" builtinId="19" customBuiltin="1"/>
    <cellStyle name="Heading 4 2" xfId="104"/>
    <cellStyle name="Heading 4 3" xfId="149"/>
    <cellStyle name="Heading1" xfId="42"/>
    <cellStyle name="Heading2" xfId="43"/>
    <cellStyle name="Input" xfId="44" builtinId="20" customBuiltin="1"/>
    <cellStyle name="Input 2" xfId="105"/>
    <cellStyle name="Input 3" xfId="150"/>
    <cellStyle name="KPMG Heading 1" xfId="45"/>
    <cellStyle name="KPMG Heading 2" xfId="46"/>
    <cellStyle name="KPMG Heading 3" xfId="47"/>
    <cellStyle name="KPMG Heading 4" xfId="48"/>
    <cellStyle name="KPMG Normal" xfId="49"/>
    <cellStyle name="KPMG Normal Text" xfId="50"/>
    <cellStyle name="KPMG Normal_Cash Flow" xfId="51"/>
    <cellStyle name="Linked Cell" xfId="52" builtinId="24" customBuiltin="1"/>
    <cellStyle name="Linked Cell 2" xfId="106"/>
    <cellStyle name="Linked Cell 3" xfId="151"/>
    <cellStyle name="Neutral" xfId="53" builtinId="28" customBuiltin="1"/>
    <cellStyle name="Neutral 2" xfId="107"/>
    <cellStyle name="Neutral 3" xfId="152"/>
    <cellStyle name="Normal" xfId="0" builtinId="0"/>
    <cellStyle name="Normal 2" xfId="54"/>
    <cellStyle name="Normal 3" xfId="55"/>
    <cellStyle name="Normal 4" xfId="68"/>
    <cellStyle name="Normal 4 2" xfId="159"/>
    <cellStyle name="Normal 5" xfId="114"/>
    <cellStyle name="Normal 5 2" xfId="116"/>
    <cellStyle name="Normal_E3 Rogner FS 2008_DRAFT" xfId="56"/>
    <cellStyle name="Normale_certificati" xfId="57"/>
    <cellStyle name="Note" xfId="58" builtinId="10" customBuiltin="1"/>
    <cellStyle name="Note 2" xfId="108"/>
    <cellStyle name="Note 3" xfId="153"/>
    <cellStyle name="Output" xfId="59" builtinId="21" customBuiltin="1"/>
    <cellStyle name="Output 2" xfId="109"/>
    <cellStyle name="Output 3" xfId="154"/>
    <cellStyle name="Percent" xfId="60" builtinId="5"/>
    <cellStyle name="Percent 2" xfId="61"/>
    <cellStyle name="Percent 3" xfId="110"/>
    <cellStyle name="Percent 4" xfId="155"/>
    <cellStyle name="Standard_DEFTAX~1" xfId="62"/>
    <cellStyle name="Style 1" xfId="63"/>
    <cellStyle name="Title" xfId="64" builtinId="15" customBuiltin="1"/>
    <cellStyle name="Title 2" xfId="111"/>
    <cellStyle name="Title 3" xfId="156"/>
    <cellStyle name="Total" xfId="65" builtinId="25" customBuiltin="1"/>
    <cellStyle name="Total 2" xfId="112"/>
    <cellStyle name="Total 3" xfId="157"/>
    <cellStyle name="Warning Text" xfId="66" builtinId="11" customBuiltin="1"/>
    <cellStyle name="Warning Text 2" xfId="113"/>
    <cellStyle name="Warning Text 3" xfId="158"/>
    <cellStyle name="Βασικό_SYN1102" xfId="67"/>
  </cellStyles>
  <dxfs count="48"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  <dxf>
      <numFmt numFmtId="169" formatCode="_-* #,##0\ _z_ł_-;\-* #,##0\ _z_ł_-;_-* &quot;-&quot;??\ _z_ł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pivotCacheDefinition" Target="pivotCache/pivotCacheDefinition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g000dc2\Users\Accounting\KPMG\Audit%202003\raportimi%20BoA\Dep.sup.kerk.publik%20inf\viti%202003\bilanci\BOARe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asters\c\ALBANI~1\BoA\Albanian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dpetro.AL\Desktop\Clients\Rogner\Rogner%20'05\PBC\disposals%2016_08_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Thurner\ROGNER\Golden%20Eagle\Golden%20Eagle%2094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aster3\c\My%20Documents\orfeaBOARepor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Data\eAudIT11\DM\0eda6297-5627-4ac8-94f1-b6a198770e79\CheckOutDocs\Rogner%202011\TrialBalanceFinal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Data\eAudIT11\DM\0eda6297-5627-4ac8-94f1-b6a198770e79\CheckOutDocs\Rogner%202011\Debitors%2031.12.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ventory"/>
      <sheetName val="Assets"/>
      <sheetName val="Liabilities"/>
      <sheetName val="Income &amp; Expences"/>
      <sheetName val="Off Balance"/>
      <sheetName val="A&amp;L by CCY"/>
      <sheetName val="Loans"/>
      <sheetName val="BShR"/>
      <sheetName val="SIR"/>
      <sheetName val="OBSR"/>
      <sheetName val="SCFR"/>
      <sheetName val="LIQUIDITY_TEST"/>
      <sheetName val="F12R"/>
      <sheetName val="F13R"/>
      <sheetName val="F14R"/>
      <sheetName val="F15R"/>
      <sheetName val="F16R"/>
      <sheetName val="F17R"/>
      <sheetName val="F18R"/>
      <sheetName val="F19R"/>
      <sheetName val="F20R"/>
      <sheetName val="F21R"/>
      <sheetName val="F22R"/>
      <sheetName val="F23R"/>
      <sheetName val="F24R"/>
      <sheetName val="F25R"/>
      <sheetName val="F26R"/>
      <sheetName val="F27R"/>
      <sheetName val="F28R"/>
      <sheetName val="F29R"/>
      <sheetName val="F30R"/>
      <sheetName val="F31R"/>
      <sheetName val="F36R"/>
      <sheetName val="Aktivi"/>
      <sheetName val="Pasi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22 ORG"/>
      <sheetName val="23 ORG"/>
      <sheetName val="24 ORG"/>
      <sheetName val="30 ORG"/>
      <sheetName val="35 ORG"/>
      <sheetName val="39 ORG"/>
      <sheetName val="40 ORG"/>
      <sheetName val="41 ORG"/>
      <sheetName val="42 ORG"/>
      <sheetName val="55 ORG"/>
      <sheetName val="Form430"/>
      <sheetName val="Weekly"/>
    </sheetNames>
    <sheetDataSet>
      <sheetData sheetId="0" refreshError="1">
        <row r="2">
          <cell r="A2" t="str">
            <v>TIRANA BRANCH</v>
          </cell>
        </row>
        <row r="9">
          <cell r="F9">
            <v>36188</v>
          </cell>
        </row>
        <row r="11">
          <cell r="F11" t="str">
            <v>Orfea Duchi</v>
          </cell>
        </row>
        <row r="13">
          <cell r="F13" t="str">
            <v>c:\AlbanianGL\INA_FE.mdb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."/>
      <sheetName val="voucher"/>
      <sheetName val="REF"/>
    </sheetNames>
    <sheetDataSet>
      <sheetData sheetId="0"/>
      <sheetData sheetId="1"/>
      <sheetData sheetId="2">
        <row r="5">
          <cell r="A5">
            <v>36161</v>
          </cell>
          <cell r="B5">
            <v>365</v>
          </cell>
        </row>
        <row r="6">
          <cell r="A6">
            <v>36526</v>
          </cell>
          <cell r="B6">
            <v>366</v>
          </cell>
        </row>
        <row r="7">
          <cell r="A7">
            <v>36892</v>
          </cell>
          <cell r="B7">
            <v>365</v>
          </cell>
        </row>
        <row r="8">
          <cell r="A8">
            <v>37257</v>
          </cell>
          <cell r="B8">
            <v>365</v>
          </cell>
        </row>
        <row r="9">
          <cell r="A9">
            <v>37622</v>
          </cell>
          <cell r="B9">
            <v>365</v>
          </cell>
        </row>
        <row r="10">
          <cell r="A10">
            <v>37987</v>
          </cell>
          <cell r="B10">
            <v>366</v>
          </cell>
        </row>
        <row r="11">
          <cell r="A11">
            <v>38353</v>
          </cell>
          <cell r="B11">
            <v>365</v>
          </cell>
        </row>
        <row r="12">
          <cell r="A12">
            <v>38581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"/>
      <sheetName val="Zugeordnet"/>
      <sheetName val="Offen-an Hr. Stranner"/>
      <sheetName val="Tabelle1"/>
    </sheetNames>
    <sheetDataSet>
      <sheetData sheetId="0">
        <row r="1">
          <cell r="L1">
            <v>13.760300000000001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30 ORG"/>
      <sheetName val="Form001"/>
      <sheetName val="Form002"/>
      <sheetName val="Form003"/>
      <sheetName val="Form004"/>
      <sheetName val="Form005"/>
      <sheetName val="Form006"/>
      <sheetName val="BalanceSheet"/>
      <sheetName val="IncomeStatement"/>
      <sheetName val="Form200"/>
      <sheetName val="Form210"/>
      <sheetName val="Form220"/>
      <sheetName val="Form230"/>
      <sheetName val="Form240"/>
      <sheetName val="Form250"/>
      <sheetName val="Form300"/>
      <sheetName val="Form301"/>
      <sheetName val="Form310"/>
      <sheetName val="Form320"/>
      <sheetName val="Form321"/>
      <sheetName val="Form330"/>
      <sheetName val="Form340"/>
      <sheetName val="Form341"/>
      <sheetName val="Form350"/>
      <sheetName val="Form360"/>
      <sheetName val="Form361"/>
      <sheetName val="Form400"/>
      <sheetName val="Form410"/>
      <sheetName val="Form430"/>
      <sheetName val="Form440"/>
      <sheetName val="Form450"/>
      <sheetName val="Form460"/>
      <sheetName val="Form4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5">
          <cell r="K5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Sheet1"/>
    </sheetNames>
    <sheetDataSet>
      <sheetData sheetId="0">
        <row r="1">
          <cell r="B1" t="str">
            <v>Account</v>
          </cell>
          <cell r="C1" t="str">
            <v>Description</v>
          </cell>
          <cell r="D1" t="str">
            <v>Debit</v>
          </cell>
          <cell r="E1" t="str">
            <v>Credit</v>
          </cell>
          <cell r="F1" t="str">
            <v>Balance</v>
          </cell>
        </row>
        <row r="2">
          <cell r="B2">
            <v>1010</v>
          </cell>
          <cell r="C2" t="str">
            <v>Capital</v>
          </cell>
          <cell r="D2">
            <v>298663750</v>
          </cell>
          <cell r="E2">
            <v>831600000</v>
          </cell>
          <cell r="F2">
            <v>-532936250</v>
          </cell>
        </row>
        <row r="3">
          <cell r="B3">
            <v>1015</v>
          </cell>
          <cell r="C3" t="str">
            <v>Legal Reserve Fund</v>
          </cell>
          <cell r="D3">
            <v>0</v>
          </cell>
          <cell r="E3">
            <v>20286397.75</v>
          </cell>
          <cell r="F3">
            <v>-20286397.75</v>
          </cell>
        </row>
        <row r="4">
          <cell r="B4">
            <v>1035</v>
          </cell>
          <cell r="C4" t="str">
            <v>Ret.Earnings Prev.Year</v>
          </cell>
          <cell r="D4">
            <v>0</v>
          </cell>
          <cell r="E4">
            <v>112774966.18000001</v>
          </cell>
          <cell r="F4">
            <v>-112774966.18000001</v>
          </cell>
        </row>
        <row r="5">
          <cell r="B5">
            <v>1450</v>
          </cell>
          <cell r="C5" t="str">
            <v>FF&amp;E Reserve</v>
          </cell>
          <cell r="D5">
            <v>0</v>
          </cell>
          <cell r="E5">
            <v>21045576.32</v>
          </cell>
          <cell r="F5">
            <v>-21045576.32</v>
          </cell>
        </row>
        <row r="6">
          <cell r="B6">
            <v>1510</v>
          </cell>
          <cell r="C6" t="str">
            <v>Reserve for unfors Risks</v>
          </cell>
          <cell r="D6">
            <v>4728165.5999999996</v>
          </cell>
          <cell r="E6">
            <v>45440857.590000004</v>
          </cell>
          <cell r="F6">
            <v>-40712691.990000002</v>
          </cell>
        </row>
        <row r="7">
          <cell r="B7">
            <v>1710</v>
          </cell>
          <cell r="C7" t="str">
            <v>Prepaid Insurance</v>
          </cell>
          <cell r="D7">
            <v>3044125</v>
          </cell>
          <cell r="E7">
            <v>1929375</v>
          </cell>
          <cell r="F7">
            <v>1114750</v>
          </cell>
        </row>
        <row r="8">
          <cell r="B8">
            <v>1720</v>
          </cell>
          <cell r="C8" t="str">
            <v>Prepaid Mainten. Contract</v>
          </cell>
          <cell r="D8">
            <v>7998492.7699999996</v>
          </cell>
          <cell r="E8">
            <v>7580735.0800000001</v>
          </cell>
          <cell r="F8">
            <v>417757.69</v>
          </cell>
        </row>
        <row r="9">
          <cell r="B9">
            <v>1790</v>
          </cell>
          <cell r="C9" t="str">
            <v>Prepaid Membership Fees</v>
          </cell>
          <cell r="D9">
            <v>7221285.5300000003</v>
          </cell>
          <cell r="E9">
            <v>7163141.8799999999</v>
          </cell>
          <cell r="F9">
            <v>58143.65</v>
          </cell>
        </row>
        <row r="10">
          <cell r="B10">
            <v>1810</v>
          </cell>
          <cell r="C10" t="str">
            <v>Guar. Deposit Sauna</v>
          </cell>
          <cell r="D10">
            <v>1328096.33</v>
          </cell>
          <cell r="E10">
            <v>0</v>
          </cell>
          <cell r="F10">
            <v>1328096.33</v>
          </cell>
        </row>
        <row r="11">
          <cell r="B11">
            <v>2130</v>
          </cell>
          <cell r="C11" t="str">
            <v>Software</v>
          </cell>
          <cell r="D11">
            <v>22619028.75</v>
          </cell>
          <cell r="E11">
            <v>1169356.3799999999</v>
          </cell>
          <cell r="F11">
            <v>21449672.370000001</v>
          </cell>
        </row>
        <row r="12">
          <cell r="B12">
            <v>2210</v>
          </cell>
          <cell r="C12" t="str">
            <v>Buildings</v>
          </cell>
          <cell r="D12">
            <v>1613530360.75</v>
          </cell>
          <cell r="E12">
            <v>0</v>
          </cell>
          <cell r="F12">
            <v>1613530360.75</v>
          </cell>
        </row>
        <row r="13">
          <cell r="B13">
            <v>2215</v>
          </cell>
          <cell r="C13" t="str">
            <v>Machines &amp; Tools</v>
          </cell>
          <cell r="D13">
            <v>88742681.090000004</v>
          </cell>
          <cell r="E13">
            <v>1360412</v>
          </cell>
          <cell r="F13">
            <v>87382269.090000004</v>
          </cell>
        </row>
        <row r="14">
          <cell r="B14">
            <v>2220</v>
          </cell>
          <cell r="C14" t="str">
            <v>Kitchen Furniture&amp; Equipm</v>
          </cell>
          <cell r="D14">
            <v>4986113.7</v>
          </cell>
          <cell r="E14">
            <v>0</v>
          </cell>
          <cell r="F14">
            <v>4986113.7</v>
          </cell>
        </row>
        <row r="15">
          <cell r="B15">
            <v>2225</v>
          </cell>
          <cell r="C15" t="str">
            <v>Hotel Furniture</v>
          </cell>
          <cell r="D15">
            <v>229527844.15000001</v>
          </cell>
          <cell r="E15">
            <v>964050.42</v>
          </cell>
          <cell r="F15">
            <v>228563793.72999999</v>
          </cell>
        </row>
        <row r="16">
          <cell r="B16">
            <v>2230</v>
          </cell>
          <cell r="C16" t="str">
            <v>Office Furniture</v>
          </cell>
          <cell r="D16">
            <v>4724894</v>
          </cell>
          <cell r="E16">
            <v>423010.92</v>
          </cell>
          <cell r="F16">
            <v>4301883.08</v>
          </cell>
        </row>
        <row r="17">
          <cell r="B17">
            <v>2235</v>
          </cell>
          <cell r="C17" t="str">
            <v>Office Equipm. &amp; EDP Hard</v>
          </cell>
          <cell r="D17">
            <v>29170329.739999998</v>
          </cell>
          <cell r="E17">
            <v>17973213.949999999</v>
          </cell>
          <cell r="F17">
            <v>11197115.789999999</v>
          </cell>
        </row>
        <row r="18">
          <cell r="B18">
            <v>2240</v>
          </cell>
          <cell r="C18" t="str">
            <v>Vehicles</v>
          </cell>
          <cell r="D18">
            <v>810531.44</v>
          </cell>
          <cell r="E18">
            <v>0</v>
          </cell>
          <cell r="F18">
            <v>810531.44</v>
          </cell>
        </row>
        <row r="19">
          <cell r="B19">
            <v>2242</v>
          </cell>
          <cell r="C19" t="str">
            <v>Operating Equipment</v>
          </cell>
          <cell r="D19">
            <v>5572588.4699999997</v>
          </cell>
          <cell r="E19">
            <v>0</v>
          </cell>
          <cell r="F19">
            <v>5572588.4699999997</v>
          </cell>
        </row>
        <row r="20">
          <cell r="B20">
            <v>2245</v>
          </cell>
          <cell r="C20" t="str">
            <v>Other Furniture &amp; Equipm</v>
          </cell>
          <cell r="D20">
            <v>5393938.0700000003</v>
          </cell>
          <cell r="E20">
            <v>67800</v>
          </cell>
          <cell r="F20">
            <v>5326138.07</v>
          </cell>
        </row>
        <row r="21">
          <cell r="B21">
            <v>2396</v>
          </cell>
          <cell r="C21" t="str">
            <v>Prepaid Fix Assets</v>
          </cell>
          <cell r="D21">
            <v>15607822.699999999</v>
          </cell>
          <cell r="E21">
            <v>0</v>
          </cell>
          <cell r="F21">
            <v>15607822.699999999</v>
          </cell>
        </row>
        <row r="22">
          <cell r="B22">
            <v>2510</v>
          </cell>
          <cell r="C22" t="str">
            <v>Depr. of Building</v>
          </cell>
          <cell r="D22">
            <v>54038268.950000003</v>
          </cell>
          <cell r="E22">
            <v>1160826603.72</v>
          </cell>
          <cell r="F22">
            <v>-1106788334.77</v>
          </cell>
        </row>
        <row r="23">
          <cell r="B23">
            <v>2515</v>
          </cell>
          <cell r="C23" t="str">
            <v>Depr. Machines&amp;Tools</v>
          </cell>
          <cell r="D23">
            <v>1277391.07</v>
          </cell>
          <cell r="E23">
            <v>76115509.859999999</v>
          </cell>
          <cell r="F23">
            <v>-74838118.790000007</v>
          </cell>
        </row>
        <row r="24">
          <cell r="B24">
            <v>2520</v>
          </cell>
          <cell r="C24" t="str">
            <v>Depr.  Kitchen Furniture</v>
          </cell>
          <cell r="D24">
            <v>6428.72</v>
          </cell>
          <cell r="E24">
            <v>3008929.2</v>
          </cell>
          <cell r="F24">
            <v>-3002500.48</v>
          </cell>
        </row>
        <row r="25">
          <cell r="B25">
            <v>2525</v>
          </cell>
          <cell r="C25" t="str">
            <v>Depr. Hotel Furniture</v>
          </cell>
          <cell r="D25">
            <v>991951.6</v>
          </cell>
          <cell r="E25">
            <v>161930581.56999999</v>
          </cell>
          <cell r="F25">
            <v>-160938629.97</v>
          </cell>
        </row>
        <row r="26">
          <cell r="B26">
            <v>2530</v>
          </cell>
          <cell r="C26" t="str">
            <v>Dep. Office Furniture</v>
          </cell>
          <cell r="D26">
            <v>407172.17</v>
          </cell>
          <cell r="E26">
            <v>4331712.8099999996</v>
          </cell>
          <cell r="F26">
            <v>-3924540.64</v>
          </cell>
        </row>
        <row r="27">
          <cell r="B27">
            <v>2535</v>
          </cell>
          <cell r="C27" t="str">
            <v>Depr. Off. Equip.&amp; EDP HW</v>
          </cell>
          <cell r="D27">
            <v>17058570.359999999</v>
          </cell>
          <cell r="E27">
            <v>24429774.760000002</v>
          </cell>
          <cell r="F27">
            <v>-7371204.4000000004</v>
          </cell>
        </row>
        <row r="28">
          <cell r="B28">
            <v>2540</v>
          </cell>
          <cell r="C28" t="str">
            <v>Depr. Vehicles</v>
          </cell>
          <cell r="D28">
            <v>1001.42</v>
          </cell>
          <cell r="E28">
            <v>667209.14</v>
          </cell>
          <cell r="F28">
            <v>-666207.72</v>
          </cell>
        </row>
        <row r="29">
          <cell r="B29">
            <v>2542</v>
          </cell>
          <cell r="C29" t="str">
            <v>Depr. Operating Equipment</v>
          </cell>
          <cell r="D29">
            <v>392.67</v>
          </cell>
          <cell r="E29">
            <v>5340674.58</v>
          </cell>
          <cell r="F29">
            <v>-5340281.91</v>
          </cell>
        </row>
        <row r="30">
          <cell r="B30">
            <v>2545</v>
          </cell>
          <cell r="C30" t="str">
            <v>Depr. Other Furniture Equ</v>
          </cell>
          <cell r="D30">
            <v>67981.64</v>
          </cell>
          <cell r="E30">
            <v>4431915.49</v>
          </cell>
          <cell r="F30">
            <v>-4363933.8499999996</v>
          </cell>
        </row>
        <row r="31">
          <cell r="B31">
            <v>2630</v>
          </cell>
          <cell r="C31" t="str">
            <v>Depr. Software</v>
          </cell>
          <cell r="D31">
            <v>1126922.49</v>
          </cell>
          <cell r="E31">
            <v>19250023.27</v>
          </cell>
          <cell r="F31">
            <v>-18123100.780000001</v>
          </cell>
        </row>
        <row r="32">
          <cell r="B32">
            <v>3110</v>
          </cell>
          <cell r="C32" t="str">
            <v>Food</v>
          </cell>
          <cell r="D32">
            <v>4347374.57</v>
          </cell>
          <cell r="E32">
            <v>1379505.51</v>
          </cell>
          <cell r="F32">
            <v>2967869.06</v>
          </cell>
        </row>
        <row r="33">
          <cell r="B33">
            <v>3120</v>
          </cell>
          <cell r="C33" t="str">
            <v>Beverage</v>
          </cell>
          <cell r="D33">
            <v>4772859.99</v>
          </cell>
          <cell r="E33">
            <v>1766015.25</v>
          </cell>
          <cell r="F33">
            <v>3006844.74</v>
          </cell>
        </row>
        <row r="34">
          <cell r="B34">
            <v>3130</v>
          </cell>
          <cell r="C34" t="str">
            <v>Tobaccos</v>
          </cell>
          <cell r="D34">
            <v>359382.75</v>
          </cell>
          <cell r="E34">
            <v>208119.03</v>
          </cell>
          <cell r="F34">
            <v>151263.72</v>
          </cell>
        </row>
        <row r="35">
          <cell r="B35">
            <v>3132</v>
          </cell>
          <cell r="C35" t="str">
            <v>Sales Material</v>
          </cell>
          <cell r="D35">
            <v>1778163.86</v>
          </cell>
          <cell r="E35">
            <v>120030.76</v>
          </cell>
          <cell r="F35">
            <v>1658133.1</v>
          </cell>
        </row>
        <row r="36">
          <cell r="B36">
            <v>3143</v>
          </cell>
          <cell r="C36" t="str">
            <v>Guest Supplies</v>
          </cell>
          <cell r="D36">
            <v>4493112.53</v>
          </cell>
          <cell r="E36">
            <v>2061248.4</v>
          </cell>
          <cell r="F36">
            <v>2431864.13</v>
          </cell>
        </row>
        <row r="37">
          <cell r="B37">
            <v>3144</v>
          </cell>
          <cell r="C37" t="str">
            <v>Cleaning/San.Supplies</v>
          </cell>
          <cell r="D37">
            <v>1368055.67</v>
          </cell>
          <cell r="E37">
            <v>754459.57</v>
          </cell>
          <cell r="F37">
            <v>613596.1</v>
          </cell>
        </row>
        <row r="38">
          <cell r="B38">
            <v>3145</v>
          </cell>
          <cell r="C38" t="str">
            <v>Printed Matter/Paper Supp</v>
          </cell>
          <cell r="D38">
            <v>1931900.93</v>
          </cell>
          <cell r="E38">
            <v>809304.3</v>
          </cell>
          <cell r="F38">
            <v>1122596.6299999999</v>
          </cell>
        </row>
        <row r="39">
          <cell r="B39">
            <v>3146</v>
          </cell>
          <cell r="C39" t="str">
            <v>Stationery</v>
          </cell>
          <cell r="D39">
            <v>1729523.52</v>
          </cell>
          <cell r="E39">
            <v>661842.82999999996</v>
          </cell>
          <cell r="F39">
            <v>1067680.69</v>
          </cell>
        </row>
        <row r="40">
          <cell r="B40">
            <v>3149</v>
          </cell>
          <cell r="C40" t="str">
            <v>Gen. Store II</v>
          </cell>
          <cell r="D40">
            <v>3654772.8</v>
          </cell>
          <cell r="E40">
            <v>1979444.1</v>
          </cell>
          <cell r="F40">
            <v>1675328.7</v>
          </cell>
        </row>
        <row r="41">
          <cell r="B41">
            <v>3151</v>
          </cell>
          <cell r="C41" t="str">
            <v>Cutlery and Silver</v>
          </cell>
          <cell r="D41">
            <v>1509975.95</v>
          </cell>
          <cell r="E41">
            <v>718371.59</v>
          </cell>
          <cell r="F41">
            <v>791604.36</v>
          </cell>
        </row>
        <row r="42">
          <cell r="B42">
            <v>3152</v>
          </cell>
          <cell r="C42" t="str">
            <v>China and Glassware</v>
          </cell>
          <cell r="D42">
            <v>4271762.78</v>
          </cell>
          <cell r="E42">
            <v>907737.72</v>
          </cell>
          <cell r="F42">
            <v>3364025.06</v>
          </cell>
        </row>
        <row r="43">
          <cell r="B43">
            <v>3154</v>
          </cell>
          <cell r="C43" t="str">
            <v>Linen, Uniforms</v>
          </cell>
          <cell r="D43">
            <v>6690271.25</v>
          </cell>
          <cell r="E43">
            <v>1126278.49</v>
          </cell>
          <cell r="F43">
            <v>5563992.7599999998</v>
          </cell>
        </row>
        <row r="44">
          <cell r="B44">
            <v>3156</v>
          </cell>
          <cell r="C44" t="str">
            <v>Energy</v>
          </cell>
          <cell r="D44">
            <v>2202982.27</v>
          </cell>
          <cell r="E44">
            <v>85985.04</v>
          </cell>
          <cell r="F44">
            <v>2116997.23</v>
          </cell>
        </row>
        <row r="45">
          <cell r="B45">
            <v>4110</v>
          </cell>
          <cell r="C45" t="str">
            <v>Accounts Payable-Domestic</v>
          </cell>
          <cell r="D45">
            <v>318315291.69</v>
          </cell>
          <cell r="E45">
            <v>327758346.35000002</v>
          </cell>
          <cell r="F45">
            <v>-9443054.6600000001</v>
          </cell>
        </row>
        <row r="46">
          <cell r="B46">
            <v>4120</v>
          </cell>
          <cell r="C46" t="str">
            <v>Acc.Payable-Foreign</v>
          </cell>
          <cell r="D46">
            <v>23096073.440000001</v>
          </cell>
          <cell r="E46">
            <v>24141476.859999999</v>
          </cell>
          <cell r="F46">
            <v>-1045403.42</v>
          </cell>
        </row>
        <row r="47">
          <cell r="B47">
            <v>4135</v>
          </cell>
          <cell r="C47" t="str">
            <v>A/P Rogner International</v>
          </cell>
          <cell r="D47">
            <v>123450353.36</v>
          </cell>
          <cell r="E47">
            <v>130671190.59999999</v>
          </cell>
          <cell r="F47">
            <v>-7220837.2400000002</v>
          </cell>
        </row>
        <row r="48">
          <cell r="B48">
            <v>4146</v>
          </cell>
          <cell r="C48" t="str">
            <v>Guarantee Deposits Tenant</v>
          </cell>
          <cell r="D48">
            <v>0</v>
          </cell>
          <cell r="E48">
            <v>2706795.3</v>
          </cell>
          <cell r="F48">
            <v>-2706795.3</v>
          </cell>
        </row>
        <row r="49">
          <cell r="B49">
            <v>4210</v>
          </cell>
          <cell r="C49" t="str">
            <v>Acc. Receivable Domestic</v>
          </cell>
          <cell r="D49">
            <v>603099506.27999997</v>
          </cell>
          <cell r="E49">
            <v>587371326.08000004</v>
          </cell>
          <cell r="F49">
            <v>15728180.199999999</v>
          </cell>
        </row>
        <row r="50">
          <cell r="B50">
            <v>4215</v>
          </cell>
          <cell r="C50" t="str">
            <v>Acc. Receivable Foreign</v>
          </cell>
          <cell r="D50">
            <v>50711447.630000003</v>
          </cell>
          <cell r="E50">
            <v>47132155.170000002</v>
          </cell>
          <cell r="F50">
            <v>3579292.46</v>
          </cell>
        </row>
        <row r="51">
          <cell r="B51">
            <v>4225</v>
          </cell>
          <cell r="C51" t="str">
            <v>Guest Ledger</v>
          </cell>
          <cell r="D51">
            <v>207359126.05000001</v>
          </cell>
          <cell r="E51">
            <v>207040363.80000001</v>
          </cell>
          <cell r="F51">
            <v>318762.25</v>
          </cell>
        </row>
        <row r="52">
          <cell r="B52">
            <v>4247</v>
          </cell>
          <cell r="C52" t="str">
            <v>VAT Deductable 20%</v>
          </cell>
          <cell r="D52">
            <v>55635293.439999998</v>
          </cell>
          <cell r="E52">
            <v>53407562.539999999</v>
          </cell>
          <cell r="F52">
            <v>2227730.9</v>
          </cell>
        </row>
        <row r="53">
          <cell r="B53">
            <v>4249</v>
          </cell>
          <cell r="C53" t="str">
            <v>Master acc. Credit Cards</v>
          </cell>
          <cell r="D53">
            <v>316343559.11000001</v>
          </cell>
          <cell r="E53">
            <v>315045872.92000002</v>
          </cell>
          <cell r="F53">
            <v>1297686.19</v>
          </cell>
        </row>
        <row r="54">
          <cell r="B54">
            <v>4310</v>
          </cell>
          <cell r="C54" t="str">
            <v>Payable Public Institutio</v>
          </cell>
          <cell r="D54">
            <v>0</v>
          </cell>
          <cell r="E54">
            <v>30000</v>
          </cell>
          <cell r="F54">
            <v>-30000</v>
          </cell>
        </row>
        <row r="55">
          <cell r="B55">
            <v>4414</v>
          </cell>
          <cell r="C55" t="str">
            <v>VAT payable 20%</v>
          </cell>
          <cell r="D55">
            <v>144139261.19999999</v>
          </cell>
          <cell r="E55">
            <v>153305338.93000001</v>
          </cell>
          <cell r="F55">
            <v>-9166077.7300000004</v>
          </cell>
        </row>
        <row r="56">
          <cell r="B56">
            <v>4415</v>
          </cell>
          <cell r="C56" t="str">
            <v>Import Tax</v>
          </cell>
          <cell r="D56">
            <v>4457938</v>
          </cell>
          <cell r="E56">
            <v>3524378</v>
          </cell>
          <cell r="F56">
            <v>933560</v>
          </cell>
        </row>
        <row r="57">
          <cell r="B57">
            <v>4416</v>
          </cell>
          <cell r="C57" t="str">
            <v>10%_Withholed_TAX</v>
          </cell>
          <cell r="D57">
            <v>13525056.52</v>
          </cell>
          <cell r="E57">
            <v>13738889.93</v>
          </cell>
          <cell r="F57">
            <v>-213833.41</v>
          </cell>
        </row>
        <row r="58">
          <cell r="B58">
            <v>4417</v>
          </cell>
          <cell r="C58" t="str">
            <v>10%_Withholded_TAX_PAID</v>
          </cell>
          <cell r="D58">
            <v>11776518.210000001</v>
          </cell>
          <cell r="E58">
            <v>1752572.21</v>
          </cell>
          <cell r="F58">
            <v>10023946</v>
          </cell>
        </row>
        <row r="59">
          <cell r="B59">
            <v>4420</v>
          </cell>
          <cell r="C59" t="str">
            <v>Pers.Income Tax Payable</v>
          </cell>
          <cell r="D59">
            <v>7895510</v>
          </cell>
          <cell r="E59">
            <v>8816316</v>
          </cell>
          <cell r="F59">
            <v>-920806</v>
          </cell>
        </row>
        <row r="60">
          <cell r="B60">
            <v>4421</v>
          </cell>
          <cell r="C60" t="str">
            <v>Payable Social/Health Ins</v>
          </cell>
          <cell r="D60">
            <v>15664514.630000001</v>
          </cell>
          <cell r="E60">
            <v>16930705.629999999</v>
          </cell>
          <cell r="F60">
            <v>-1266191</v>
          </cell>
        </row>
        <row r="61">
          <cell r="B61">
            <v>4422</v>
          </cell>
          <cell r="C61" t="str">
            <v>Recble PublicInstitucion</v>
          </cell>
          <cell r="D61">
            <v>16499.63</v>
          </cell>
          <cell r="E61">
            <v>0</v>
          </cell>
          <cell r="F61">
            <v>16499.63</v>
          </cell>
        </row>
        <row r="62">
          <cell r="B62">
            <v>4435</v>
          </cell>
          <cell r="C62" t="str">
            <v>Local Tax</v>
          </cell>
          <cell r="D62">
            <v>22312324.879999999</v>
          </cell>
          <cell r="E62">
            <v>23545359.170000002</v>
          </cell>
          <cell r="F62">
            <v>-1233034.29</v>
          </cell>
        </row>
        <row r="63">
          <cell r="B63">
            <v>4708</v>
          </cell>
          <cell r="C63" t="str">
            <v>Accr.-Energy cost</v>
          </cell>
          <cell r="D63">
            <v>22391963.329999998</v>
          </cell>
          <cell r="E63">
            <v>24789663.329999998</v>
          </cell>
          <cell r="F63">
            <v>-2397700</v>
          </cell>
        </row>
        <row r="64">
          <cell r="B64">
            <v>4710</v>
          </cell>
          <cell r="C64" t="str">
            <v>Accr.-Maintenance Expense</v>
          </cell>
          <cell r="D64">
            <v>21687217.890000001</v>
          </cell>
          <cell r="E64">
            <v>21970551.559999999</v>
          </cell>
          <cell r="F64">
            <v>-283333.67</v>
          </cell>
        </row>
        <row r="65">
          <cell r="B65">
            <v>4730</v>
          </cell>
          <cell r="C65" t="str">
            <v>Profit Tax</v>
          </cell>
          <cell r="D65">
            <v>19941313</v>
          </cell>
          <cell r="E65">
            <v>29195823</v>
          </cell>
          <cell r="F65">
            <v>-9254510</v>
          </cell>
        </row>
        <row r="66">
          <cell r="B66">
            <v>4735</v>
          </cell>
          <cell r="C66" t="str">
            <v>Accr.-Others</v>
          </cell>
          <cell r="D66">
            <v>52017452.259999998</v>
          </cell>
          <cell r="E66">
            <v>52744701.009999998</v>
          </cell>
          <cell r="F66">
            <v>-727248.75</v>
          </cell>
        </row>
        <row r="67">
          <cell r="B67">
            <v>4740</v>
          </cell>
          <cell r="C67" t="str">
            <v>Salary Depot</v>
          </cell>
          <cell r="D67">
            <v>0</v>
          </cell>
          <cell r="E67">
            <v>94943.72</v>
          </cell>
          <cell r="F67">
            <v>-94943.72</v>
          </cell>
        </row>
        <row r="68">
          <cell r="B68">
            <v>4741</v>
          </cell>
          <cell r="C68" t="str">
            <v>Accr.-N. taken Vacation</v>
          </cell>
          <cell r="D68">
            <v>132018428.41</v>
          </cell>
          <cell r="E68">
            <v>142264534.16</v>
          </cell>
          <cell r="F68">
            <v>-10246105.75</v>
          </cell>
        </row>
        <row r="69">
          <cell r="B69">
            <v>4746</v>
          </cell>
          <cell r="C69" t="str">
            <v>Accr.-External  Audit</v>
          </cell>
          <cell r="D69">
            <v>16052552.52</v>
          </cell>
          <cell r="E69">
            <v>16885172.52</v>
          </cell>
          <cell r="F69">
            <v>-832620</v>
          </cell>
        </row>
        <row r="70">
          <cell r="B70">
            <v>4748</v>
          </cell>
          <cell r="C70" t="str">
            <v>Accr.-Telephone Cost</v>
          </cell>
          <cell r="D70">
            <v>5095780.2699999996</v>
          </cell>
          <cell r="E70">
            <v>5527135.5199999996</v>
          </cell>
          <cell r="F70">
            <v>-431355.25</v>
          </cell>
        </row>
        <row r="71">
          <cell r="B71">
            <v>4750</v>
          </cell>
          <cell r="C71" t="str">
            <v>Management Fee I</v>
          </cell>
          <cell r="D71">
            <v>15000985.57</v>
          </cell>
          <cell r="E71">
            <v>15174253.779999999</v>
          </cell>
          <cell r="F71">
            <v>-173268.21</v>
          </cell>
        </row>
        <row r="72">
          <cell r="B72">
            <v>4751</v>
          </cell>
          <cell r="C72" t="str">
            <v>Management Fee II</v>
          </cell>
          <cell r="D72">
            <v>39585156.840000004</v>
          </cell>
          <cell r="E72">
            <v>41381244.149999999</v>
          </cell>
          <cell r="F72">
            <v>-1796087.31</v>
          </cell>
        </row>
        <row r="73">
          <cell r="B73">
            <v>5010</v>
          </cell>
          <cell r="C73" t="str">
            <v>Cash on Hand Gen. Cashier</v>
          </cell>
          <cell r="D73">
            <v>13406462.310000001</v>
          </cell>
          <cell r="E73">
            <v>12971853.6</v>
          </cell>
          <cell r="F73">
            <v>434608.71</v>
          </cell>
        </row>
        <row r="74">
          <cell r="B74">
            <v>5011</v>
          </cell>
          <cell r="C74" t="str">
            <v>Cash on Hand FO</v>
          </cell>
          <cell r="D74">
            <v>500000</v>
          </cell>
          <cell r="E74">
            <v>0</v>
          </cell>
          <cell r="F74">
            <v>500000</v>
          </cell>
        </row>
        <row r="75">
          <cell r="B75">
            <v>5050</v>
          </cell>
          <cell r="C75" t="str">
            <v>Other Cash</v>
          </cell>
          <cell r="D75">
            <v>441210.93</v>
          </cell>
          <cell r="E75">
            <v>398725.65</v>
          </cell>
          <cell r="F75">
            <v>42485.279999999999</v>
          </cell>
        </row>
        <row r="76">
          <cell r="B76">
            <v>5110</v>
          </cell>
          <cell r="C76" t="str">
            <v>Raiffeisen Bank LEK</v>
          </cell>
          <cell r="D76">
            <v>312081460.14999998</v>
          </cell>
          <cell r="E76">
            <v>246227898.31</v>
          </cell>
          <cell r="F76">
            <v>65853561.840000004</v>
          </cell>
        </row>
        <row r="77">
          <cell r="B77">
            <v>5115</v>
          </cell>
          <cell r="C77" t="str">
            <v>Raiffeisen Bank USD</v>
          </cell>
          <cell r="D77">
            <v>8602292.9800000004</v>
          </cell>
          <cell r="E77">
            <v>754174.26</v>
          </cell>
          <cell r="F77">
            <v>7848118.7199999997</v>
          </cell>
        </row>
        <row r="78">
          <cell r="B78">
            <v>5116</v>
          </cell>
          <cell r="C78" t="str">
            <v>Deposits</v>
          </cell>
          <cell r="D78">
            <v>415951.2</v>
          </cell>
          <cell r="E78">
            <v>414563.5</v>
          </cell>
          <cell r="F78">
            <v>1387.7</v>
          </cell>
        </row>
        <row r="79">
          <cell r="B79">
            <v>5117</v>
          </cell>
          <cell r="C79" t="str">
            <v>Raiffeisen Bank Deposit</v>
          </cell>
          <cell r="D79">
            <v>45000000</v>
          </cell>
          <cell r="E79">
            <v>0</v>
          </cell>
          <cell r="F79">
            <v>45000000</v>
          </cell>
        </row>
        <row r="80">
          <cell r="B80">
            <v>5120</v>
          </cell>
          <cell r="C80" t="str">
            <v>Raiffeisen Bank EUR</v>
          </cell>
          <cell r="D80">
            <v>527414163.69</v>
          </cell>
          <cell r="E80">
            <v>524616330.13</v>
          </cell>
          <cell r="F80">
            <v>2797833.56</v>
          </cell>
        </row>
        <row r="81">
          <cell r="B81">
            <v>5124</v>
          </cell>
          <cell r="C81" t="str">
            <v>American Bank LEK</v>
          </cell>
          <cell r="D81">
            <v>372489290.75</v>
          </cell>
          <cell r="E81">
            <v>336854235.12</v>
          </cell>
          <cell r="F81">
            <v>35635055.630000003</v>
          </cell>
        </row>
        <row r="82">
          <cell r="B82">
            <v>5126</v>
          </cell>
          <cell r="C82" t="str">
            <v>American Bank EUR</v>
          </cell>
          <cell r="D82">
            <v>87663770.75</v>
          </cell>
          <cell r="E82">
            <v>83682362.310000002</v>
          </cell>
          <cell r="F82">
            <v>3981408.44</v>
          </cell>
        </row>
        <row r="83">
          <cell r="B83">
            <v>5128</v>
          </cell>
          <cell r="C83" t="str">
            <v>Alpha Bank Leke</v>
          </cell>
          <cell r="D83">
            <v>81882921.260000005</v>
          </cell>
          <cell r="E83">
            <v>78253020.099999994</v>
          </cell>
          <cell r="F83">
            <v>3629901.16</v>
          </cell>
        </row>
        <row r="84">
          <cell r="B84">
            <v>5131</v>
          </cell>
          <cell r="C84" t="str">
            <v>Bank Account Oper. USD</v>
          </cell>
          <cell r="D84">
            <v>23606.63</v>
          </cell>
          <cell r="E84">
            <v>0</v>
          </cell>
          <cell r="F84">
            <v>23606.63</v>
          </cell>
        </row>
        <row r="85">
          <cell r="B85">
            <v>5151</v>
          </cell>
          <cell r="C85" t="str">
            <v>Erste Bank EUR</v>
          </cell>
          <cell r="D85">
            <v>83558736.799999997</v>
          </cell>
          <cell r="E85">
            <v>1953814.37</v>
          </cell>
          <cell r="F85">
            <v>81604922.430000007</v>
          </cell>
        </row>
        <row r="86">
          <cell r="B86">
            <v>5199</v>
          </cell>
          <cell r="C86" t="str">
            <v>Cash Sales Bridge Acc.</v>
          </cell>
          <cell r="D86">
            <v>158341556.50999999</v>
          </cell>
          <cell r="E86">
            <v>153869998.80000001</v>
          </cell>
          <cell r="F86">
            <v>4471557.71</v>
          </cell>
        </row>
        <row r="87">
          <cell r="B87">
            <v>5200</v>
          </cell>
          <cell r="C87" t="str">
            <v>Bridge Acc - Transf. Bank</v>
          </cell>
          <cell r="D87">
            <v>641831506.40999997</v>
          </cell>
          <cell r="E87">
            <v>641420686.46000004</v>
          </cell>
          <cell r="F87">
            <v>410819.95</v>
          </cell>
        </row>
        <row r="88">
          <cell r="B88">
            <v>8030</v>
          </cell>
          <cell r="C88" t="str">
            <v>Profit &amp; Loss Account</v>
          </cell>
          <cell r="D88">
            <v>75499614.709999993</v>
          </cell>
          <cell r="E88">
            <v>102680581.23999999</v>
          </cell>
          <cell r="F88">
            <v>-27180966.530000001</v>
          </cell>
        </row>
        <row r="89">
          <cell r="D89" t="str">
            <v>__________________</v>
          </cell>
          <cell r="E89" t="str">
            <v>__________________</v>
          </cell>
          <cell r="F89" t="str">
            <v>__________________</v>
          </cell>
        </row>
        <row r="90">
          <cell r="C90" t="str">
            <v>Total:</v>
          </cell>
          <cell r="D90">
            <v>7108497937.29</v>
          </cell>
          <cell r="E90">
            <v>6993735086.5500002</v>
          </cell>
          <cell r="F90">
            <v>114762850.73999999</v>
          </cell>
        </row>
        <row r="91">
          <cell r="D91" t="str">
            <v>==================</v>
          </cell>
          <cell r="E91" t="str">
            <v>==================</v>
          </cell>
        </row>
        <row r="94">
          <cell r="B94">
            <v>6110</v>
          </cell>
          <cell r="C94" t="str">
            <v>CoS Food</v>
          </cell>
          <cell r="D94">
            <v>39738113.960000001</v>
          </cell>
          <cell r="E94">
            <v>5901719.3099999996</v>
          </cell>
          <cell r="F94">
            <v>33836394.649999999</v>
          </cell>
        </row>
        <row r="95">
          <cell r="B95">
            <v>6120</v>
          </cell>
          <cell r="C95" t="str">
            <v>CoS  Beverage</v>
          </cell>
          <cell r="D95">
            <v>17489992.190000001</v>
          </cell>
          <cell r="E95">
            <v>5147376.18</v>
          </cell>
          <cell r="F95">
            <v>12342616.01</v>
          </cell>
        </row>
        <row r="96">
          <cell r="B96">
            <v>6130</v>
          </cell>
          <cell r="C96" t="str">
            <v>CoS Tobacco</v>
          </cell>
          <cell r="D96">
            <v>1703622.44</v>
          </cell>
          <cell r="E96">
            <v>244230.16</v>
          </cell>
          <cell r="F96">
            <v>1459392.28</v>
          </cell>
        </row>
        <row r="97">
          <cell r="B97">
            <v>6140</v>
          </cell>
          <cell r="C97" t="str">
            <v>Stationery</v>
          </cell>
          <cell r="D97">
            <v>3126596.21</v>
          </cell>
          <cell r="E97">
            <v>1390352.79</v>
          </cell>
          <cell r="F97">
            <v>1736243.42</v>
          </cell>
        </row>
        <row r="98">
          <cell r="B98">
            <v>6141</v>
          </cell>
          <cell r="C98" t="str">
            <v>Printed Matters</v>
          </cell>
          <cell r="D98">
            <v>8007904.4800000004</v>
          </cell>
          <cell r="E98">
            <v>5858081.8499999996</v>
          </cell>
          <cell r="F98">
            <v>2149822.63</v>
          </cell>
        </row>
        <row r="99">
          <cell r="B99">
            <v>6142</v>
          </cell>
          <cell r="C99" t="str">
            <v>Paper &amp; Plastics</v>
          </cell>
          <cell r="D99">
            <v>1392742.35</v>
          </cell>
          <cell r="E99">
            <v>259039.17</v>
          </cell>
          <cell r="F99">
            <v>1133703.18</v>
          </cell>
        </row>
        <row r="100">
          <cell r="B100">
            <v>6143</v>
          </cell>
          <cell r="C100" t="str">
            <v>Newspapers &amp; Literature</v>
          </cell>
          <cell r="D100">
            <v>1156254.06</v>
          </cell>
          <cell r="E100">
            <v>363727.15</v>
          </cell>
          <cell r="F100">
            <v>792526.91</v>
          </cell>
        </row>
        <row r="101">
          <cell r="B101">
            <v>6144</v>
          </cell>
          <cell r="C101" t="str">
            <v>Sales Materials</v>
          </cell>
          <cell r="D101">
            <v>1672377.33</v>
          </cell>
          <cell r="E101">
            <v>1552320</v>
          </cell>
          <cell r="F101">
            <v>120057.33</v>
          </cell>
        </row>
        <row r="102">
          <cell r="B102">
            <v>6145</v>
          </cell>
          <cell r="C102" t="str">
            <v>Guest Supplies</v>
          </cell>
          <cell r="D102">
            <v>7205105.7199999997</v>
          </cell>
          <cell r="E102">
            <v>2420023.94</v>
          </cell>
          <cell r="F102">
            <v>4785081.78</v>
          </cell>
        </row>
        <row r="103">
          <cell r="B103">
            <v>6146</v>
          </cell>
          <cell r="C103" t="str">
            <v>Flowers &amp; Decorations</v>
          </cell>
          <cell r="D103">
            <v>1611866.83</v>
          </cell>
          <cell r="E103">
            <v>244000</v>
          </cell>
          <cell r="F103">
            <v>1367866.83</v>
          </cell>
        </row>
        <row r="104">
          <cell r="B104">
            <v>6148</v>
          </cell>
          <cell r="C104" t="str">
            <v>Bar Utensils</v>
          </cell>
          <cell r="D104">
            <v>1203623.3700000001</v>
          </cell>
          <cell r="E104">
            <v>0</v>
          </cell>
          <cell r="F104">
            <v>1203623.3700000001</v>
          </cell>
        </row>
        <row r="105">
          <cell r="B105">
            <v>6149</v>
          </cell>
          <cell r="C105" t="str">
            <v>Utensils</v>
          </cell>
          <cell r="D105">
            <v>3588993.3</v>
          </cell>
          <cell r="E105">
            <v>176339.46</v>
          </cell>
          <cell r="F105">
            <v>3412653.84</v>
          </cell>
        </row>
        <row r="106">
          <cell r="B106">
            <v>6151</v>
          </cell>
          <cell r="C106" t="str">
            <v>Other Utensils</v>
          </cell>
          <cell r="D106">
            <v>800</v>
          </cell>
          <cell r="E106">
            <v>0</v>
          </cell>
          <cell r="F106">
            <v>800</v>
          </cell>
        </row>
        <row r="107">
          <cell r="B107">
            <v>6160</v>
          </cell>
          <cell r="C107" t="str">
            <v>Uniforms</v>
          </cell>
          <cell r="D107">
            <v>2071771.23</v>
          </cell>
          <cell r="E107">
            <v>387651.56</v>
          </cell>
          <cell r="F107">
            <v>1684119.67</v>
          </cell>
        </row>
        <row r="108">
          <cell r="B108">
            <v>6161</v>
          </cell>
          <cell r="C108" t="str">
            <v>Linen Expenses</v>
          </cell>
          <cell r="D108">
            <v>3473834.51</v>
          </cell>
          <cell r="E108">
            <v>325539.74</v>
          </cell>
          <cell r="F108">
            <v>3148294.77</v>
          </cell>
        </row>
        <row r="109">
          <cell r="B109">
            <v>6162</v>
          </cell>
          <cell r="C109" t="str">
            <v>Cleaning&amp;Sanitary Suppl.</v>
          </cell>
          <cell r="D109">
            <v>2901577.25</v>
          </cell>
          <cell r="E109">
            <v>241706.95</v>
          </cell>
          <cell r="F109">
            <v>2659870.2999999998</v>
          </cell>
        </row>
        <row r="110">
          <cell r="B110">
            <v>6165</v>
          </cell>
          <cell r="C110" t="str">
            <v>China &amp; Glassware</v>
          </cell>
          <cell r="D110">
            <v>2397906.54</v>
          </cell>
          <cell r="E110">
            <v>1099130.25</v>
          </cell>
          <cell r="F110">
            <v>1298776.29</v>
          </cell>
        </row>
        <row r="111">
          <cell r="B111">
            <v>6166</v>
          </cell>
          <cell r="C111" t="str">
            <v>Cutlery &amp; Silver</v>
          </cell>
          <cell r="D111">
            <v>754655.15</v>
          </cell>
          <cell r="E111">
            <v>43652.17</v>
          </cell>
          <cell r="F111">
            <v>711002.98</v>
          </cell>
        </row>
        <row r="112">
          <cell r="B112">
            <v>6170</v>
          </cell>
          <cell r="C112" t="str">
            <v>Fuel Cars</v>
          </cell>
          <cell r="D112">
            <v>370223.34</v>
          </cell>
          <cell r="E112">
            <v>0</v>
          </cell>
          <cell r="F112">
            <v>370223.34</v>
          </cell>
        </row>
        <row r="113">
          <cell r="B113">
            <v>6171</v>
          </cell>
          <cell r="C113" t="str">
            <v>Electricity</v>
          </cell>
          <cell r="D113">
            <v>39282985.200000003</v>
          </cell>
          <cell r="E113">
            <v>19450160</v>
          </cell>
          <cell r="F113">
            <v>19832825.199999999</v>
          </cell>
        </row>
        <row r="114">
          <cell r="B114">
            <v>6172</v>
          </cell>
          <cell r="C114" t="str">
            <v>Gas</v>
          </cell>
          <cell r="D114">
            <v>59750</v>
          </cell>
          <cell r="E114">
            <v>0</v>
          </cell>
          <cell r="F114">
            <v>59750</v>
          </cell>
        </row>
        <row r="115">
          <cell r="B115">
            <v>6173</v>
          </cell>
          <cell r="C115" t="str">
            <v>Diesel</v>
          </cell>
          <cell r="D115">
            <v>133785.04</v>
          </cell>
          <cell r="E115">
            <v>0</v>
          </cell>
          <cell r="F115">
            <v>133785.04</v>
          </cell>
        </row>
        <row r="116">
          <cell r="B116">
            <v>6209</v>
          </cell>
          <cell r="C116" t="str">
            <v>R&amp;M Life/Safety</v>
          </cell>
          <cell r="D116">
            <v>261554.16</v>
          </cell>
          <cell r="E116">
            <v>55375</v>
          </cell>
          <cell r="F116">
            <v>206179.16</v>
          </cell>
        </row>
        <row r="117">
          <cell r="B117">
            <v>6210</v>
          </cell>
          <cell r="C117" t="str">
            <v>R&amp;M Cars</v>
          </cell>
          <cell r="D117">
            <v>102908.33</v>
          </cell>
          <cell r="E117">
            <v>0</v>
          </cell>
          <cell r="F117">
            <v>102908.33</v>
          </cell>
        </row>
        <row r="118">
          <cell r="B118">
            <v>6211</v>
          </cell>
          <cell r="C118" t="str">
            <v>R&amp;M Building</v>
          </cell>
          <cell r="D118">
            <v>1555469.65</v>
          </cell>
          <cell r="E118">
            <v>0</v>
          </cell>
          <cell r="F118">
            <v>1555469.65</v>
          </cell>
        </row>
        <row r="119">
          <cell r="B119">
            <v>6212</v>
          </cell>
          <cell r="C119" t="str">
            <v>R&amp;M Electrician</v>
          </cell>
          <cell r="D119">
            <v>2112744.9900000002</v>
          </cell>
          <cell r="E119">
            <v>21000</v>
          </cell>
          <cell r="F119">
            <v>2091744.99</v>
          </cell>
        </row>
        <row r="120">
          <cell r="B120">
            <v>6213</v>
          </cell>
          <cell r="C120" t="str">
            <v>R&amp;M Painting</v>
          </cell>
          <cell r="D120">
            <v>1630277.33</v>
          </cell>
          <cell r="E120">
            <v>799537.5</v>
          </cell>
          <cell r="F120">
            <v>830739.83</v>
          </cell>
        </row>
        <row r="121">
          <cell r="B121">
            <v>6214</v>
          </cell>
          <cell r="C121" t="str">
            <v>R&amp;M Plumbing</v>
          </cell>
          <cell r="D121">
            <v>1561357.18</v>
          </cell>
          <cell r="E121">
            <v>1300000</v>
          </cell>
          <cell r="F121">
            <v>261357.18</v>
          </cell>
        </row>
        <row r="122">
          <cell r="B122">
            <v>6215</v>
          </cell>
          <cell r="C122" t="str">
            <v>R&amp;M Floor &amp; Wall Covering</v>
          </cell>
          <cell r="D122">
            <v>4287899.1100000003</v>
          </cell>
          <cell r="E122">
            <v>3952656.66</v>
          </cell>
          <cell r="F122">
            <v>335242.45</v>
          </cell>
        </row>
        <row r="123">
          <cell r="B123">
            <v>6216</v>
          </cell>
          <cell r="C123" t="str">
            <v>R&amp;M Furniture</v>
          </cell>
          <cell r="D123">
            <v>3214423.4</v>
          </cell>
          <cell r="E123">
            <v>0</v>
          </cell>
          <cell r="F123">
            <v>3214423.4</v>
          </cell>
        </row>
        <row r="124">
          <cell r="B124">
            <v>6217</v>
          </cell>
          <cell r="C124" t="str">
            <v>R&amp;M Elevators</v>
          </cell>
          <cell r="D124">
            <v>7682866.4400000004</v>
          </cell>
          <cell r="E124">
            <v>6216666.3300000001</v>
          </cell>
          <cell r="F124">
            <v>1466200.11</v>
          </cell>
        </row>
        <row r="125">
          <cell r="B125">
            <v>6218</v>
          </cell>
          <cell r="C125" t="str">
            <v>R&amp;M Air Condit. &amp; Refrige</v>
          </cell>
          <cell r="D125">
            <v>1545284.5</v>
          </cell>
          <cell r="E125">
            <v>1140000</v>
          </cell>
          <cell r="F125">
            <v>405284.5</v>
          </cell>
        </row>
        <row r="126">
          <cell r="B126">
            <v>6219</v>
          </cell>
          <cell r="C126" t="str">
            <v>R&amp;M Public Areas</v>
          </cell>
          <cell r="D126">
            <v>10631670.17</v>
          </cell>
          <cell r="E126">
            <v>7428911.3499999996</v>
          </cell>
          <cell r="F126">
            <v>3202758.82</v>
          </cell>
        </row>
        <row r="127">
          <cell r="B127">
            <v>6220</v>
          </cell>
          <cell r="C127" t="str">
            <v>R&amp;M Garden &amp; Landscape</v>
          </cell>
          <cell r="D127">
            <v>1867647.24</v>
          </cell>
          <cell r="E127">
            <v>12542.35</v>
          </cell>
          <cell r="F127">
            <v>1855104.89</v>
          </cell>
        </row>
        <row r="128">
          <cell r="B128">
            <v>6221</v>
          </cell>
          <cell r="C128" t="str">
            <v>R&amp;M Machines &amp; Equipment</v>
          </cell>
          <cell r="D128">
            <v>870978.28</v>
          </cell>
          <cell r="E128">
            <v>0</v>
          </cell>
          <cell r="F128">
            <v>870978.28</v>
          </cell>
        </row>
        <row r="129">
          <cell r="B129">
            <v>6222</v>
          </cell>
          <cell r="C129" t="str">
            <v>R&amp;M Other</v>
          </cell>
          <cell r="D129">
            <v>71865.69</v>
          </cell>
          <cell r="E129">
            <v>0</v>
          </cell>
          <cell r="F129">
            <v>71865.69</v>
          </cell>
        </row>
        <row r="130">
          <cell r="B130">
            <v>6223</v>
          </cell>
          <cell r="C130" t="str">
            <v>Maint. EDP</v>
          </cell>
          <cell r="D130">
            <v>4691355.54</v>
          </cell>
          <cell r="E130">
            <v>1382280.86</v>
          </cell>
          <cell r="F130">
            <v>3309074.68</v>
          </cell>
        </row>
        <row r="131">
          <cell r="B131">
            <v>6224</v>
          </cell>
          <cell r="C131" t="str">
            <v>Servise  EDP</v>
          </cell>
          <cell r="D131">
            <v>21999.7</v>
          </cell>
          <cell r="E131">
            <v>0</v>
          </cell>
          <cell r="F131">
            <v>21999.7</v>
          </cell>
        </row>
        <row r="132">
          <cell r="B132">
            <v>6240</v>
          </cell>
          <cell r="C132" t="str">
            <v>Contract Service</v>
          </cell>
          <cell r="D132">
            <v>11630367.6</v>
          </cell>
          <cell r="E132">
            <v>9219611.5999999996</v>
          </cell>
          <cell r="F132">
            <v>2410756</v>
          </cell>
        </row>
        <row r="133">
          <cell r="B133">
            <v>6241</v>
          </cell>
          <cell r="C133" t="str">
            <v>Linen Cleaning</v>
          </cell>
          <cell r="D133">
            <v>7072650.8399999999</v>
          </cell>
          <cell r="E133">
            <v>0</v>
          </cell>
          <cell r="F133">
            <v>7072650.8399999999</v>
          </cell>
        </row>
        <row r="134">
          <cell r="B134">
            <v>6245</v>
          </cell>
          <cell r="C134" t="str">
            <v>Waste Removal</v>
          </cell>
          <cell r="D134">
            <v>631000</v>
          </cell>
          <cell r="E134">
            <v>0</v>
          </cell>
          <cell r="F134">
            <v>631000</v>
          </cell>
        </row>
        <row r="135">
          <cell r="B135">
            <v>6246</v>
          </cell>
          <cell r="C135" t="str">
            <v>Water &amp; Sewage</v>
          </cell>
          <cell r="D135">
            <v>5407888.9800000004</v>
          </cell>
          <cell r="E135">
            <v>2941803.33</v>
          </cell>
          <cell r="F135">
            <v>2466085.65</v>
          </cell>
        </row>
        <row r="136">
          <cell r="B136">
            <v>6305</v>
          </cell>
          <cell r="C136" t="str">
            <v>Travel Expenses</v>
          </cell>
          <cell r="D136">
            <v>1669005.86</v>
          </cell>
          <cell r="E136">
            <v>121402.29</v>
          </cell>
          <cell r="F136">
            <v>1547603.57</v>
          </cell>
        </row>
        <row r="137">
          <cell r="B137">
            <v>6306</v>
          </cell>
          <cell r="C137" t="str">
            <v>Transportation Exp.-Taxi</v>
          </cell>
          <cell r="D137">
            <v>70500</v>
          </cell>
          <cell r="E137">
            <v>0</v>
          </cell>
          <cell r="F137">
            <v>70500</v>
          </cell>
        </row>
        <row r="138">
          <cell r="B138">
            <v>6308</v>
          </cell>
          <cell r="C138" t="str">
            <v>Staff / Repres. VAT Bill</v>
          </cell>
          <cell r="D138">
            <v>4131278.58</v>
          </cell>
          <cell r="E138">
            <v>0</v>
          </cell>
          <cell r="F138">
            <v>4131278.58</v>
          </cell>
        </row>
        <row r="139">
          <cell r="B139">
            <v>6309</v>
          </cell>
          <cell r="C139" t="str">
            <v>Entertain / Staff Consump</v>
          </cell>
          <cell r="D139">
            <v>2646739.21</v>
          </cell>
          <cell r="E139">
            <v>0</v>
          </cell>
          <cell r="F139">
            <v>2646739.21</v>
          </cell>
        </row>
        <row r="140">
          <cell r="B140">
            <v>6310</v>
          </cell>
          <cell r="C140" t="str">
            <v>Entertainment 2</v>
          </cell>
          <cell r="D140">
            <v>254712</v>
          </cell>
          <cell r="E140">
            <v>0</v>
          </cell>
          <cell r="F140">
            <v>254712</v>
          </cell>
        </row>
        <row r="141">
          <cell r="B141">
            <v>6320</v>
          </cell>
          <cell r="C141" t="str">
            <v>Freight Expenses</v>
          </cell>
          <cell r="D141">
            <v>1906614</v>
          </cell>
          <cell r="E141">
            <v>1866848.73</v>
          </cell>
          <cell r="F141">
            <v>39765.269999999997</v>
          </cell>
        </row>
        <row r="142">
          <cell r="B142">
            <v>6321</v>
          </cell>
          <cell r="C142" t="str">
            <v>In-House Security</v>
          </cell>
          <cell r="D142">
            <v>2520000</v>
          </cell>
          <cell r="E142">
            <v>0</v>
          </cell>
          <cell r="F142">
            <v>2520000</v>
          </cell>
        </row>
        <row r="143">
          <cell r="B143">
            <v>6325</v>
          </cell>
          <cell r="C143" t="str">
            <v>Leasing Fee Land</v>
          </cell>
          <cell r="D143">
            <v>2014353</v>
          </cell>
          <cell r="E143">
            <v>0</v>
          </cell>
          <cell r="F143">
            <v>2014353</v>
          </cell>
        </row>
        <row r="144">
          <cell r="B144">
            <v>6331</v>
          </cell>
          <cell r="C144" t="str">
            <v>Banquet Expenses</v>
          </cell>
          <cell r="D144">
            <v>1572868.55</v>
          </cell>
          <cell r="E144">
            <v>0</v>
          </cell>
          <cell r="F144">
            <v>1572868.55</v>
          </cell>
        </row>
        <row r="145">
          <cell r="B145">
            <v>6334</v>
          </cell>
          <cell r="C145" t="str">
            <v>Tel. Maint.</v>
          </cell>
          <cell r="D145">
            <v>2667750.04</v>
          </cell>
          <cell r="E145">
            <v>1900000</v>
          </cell>
          <cell r="F145">
            <v>767750.04</v>
          </cell>
        </row>
        <row r="146">
          <cell r="B146">
            <v>6335</v>
          </cell>
          <cell r="C146" t="str">
            <v>Postage</v>
          </cell>
          <cell r="D146">
            <v>353340.67</v>
          </cell>
          <cell r="E146">
            <v>6300</v>
          </cell>
          <cell r="F146">
            <v>347040.67</v>
          </cell>
        </row>
        <row r="147">
          <cell r="B147">
            <v>6337</v>
          </cell>
          <cell r="C147" t="str">
            <v>Telephone Charges Basic</v>
          </cell>
          <cell r="D147">
            <v>3333596.5</v>
          </cell>
          <cell r="E147">
            <v>1503602.04</v>
          </cell>
          <cell r="F147">
            <v>1829994.46</v>
          </cell>
        </row>
        <row r="148">
          <cell r="B148">
            <v>6338</v>
          </cell>
          <cell r="C148" t="str">
            <v>Telephone Charges Var.</v>
          </cell>
          <cell r="D148">
            <v>7068338.7999999998</v>
          </cell>
          <cell r="E148">
            <v>3825215.95</v>
          </cell>
          <cell r="F148">
            <v>3243122.85</v>
          </cell>
        </row>
        <row r="149">
          <cell r="B149">
            <v>6339</v>
          </cell>
          <cell r="C149" t="str">
            <v>Internet Expenses</v>
          </cell>
          <cell r="D149">
            <v>3178495.78</v>
          </cell>
          <cell r="E149">
            <v>978364.2</v>
          </cell>
          <cell r="F149">
            <v>2200131.58</v>
          </cell>
        </row>
        <row r="150">
          <cell r="B150">
            <v>6340</v>
          </cell>
          <cell r="C150" t="str">
            <v>Music &amp; Entertainment</v>
          </cell>
          <cell r="D150">
            <v>4199096.8099999996</v>
          </cell>
          <cell r="E150">
            <v>596742.06999999995</v>
          </cell>
          <cell r="F150">
            <v>3602354.74</v>
          </cell>
        </row>
        <row r="151">
          <cell r="B151">
            <v>6341</v>
          </cell>
          <cell r="C151" t="str">
            <v>Translations  / Notaries</v>
          </cell>
          <cell r="D151">
            <v>266160</v>
          </cell>
          <cell r="E151">
            <v>0</v>
          </cell>
          <cell r="F151">
            <v>266160</v>
          </cell>
        </row>
        <row r="152">
          <cell r="B152">
            <v>6342</v>
          </cell>
          <cell r="C152" t="str">
            <v>Fairs, Trade Shows</v>
          </cell>
          <cell r="D152">
            <v>553600</v>
          </cell>
          <cell r="E152">
            <v>0</v>
          </cell>
          <cell r="F152">
            <v>553600</v>
          </cell>
        </row>
        <row r="153">
          <cell r="B153">
            <v>6344</v>
          </cell>
          <cell r="C153" t="str">
            <v>Promotional Gifts</v>
          </cell>
          <cell r="D153">
            <v>41388</v>
          </cell>
          <cell r="E153">
            <v>0</v>
          </cell>
          <cell r="F153">
            <v>41388</v>
          </cell>
        </row>
        <row r="154">
          <cell r="B154">
            <v>6345</v>
          </cell>
          <cell r="C154" t="str">
            <v>Advertising Local</v>
          </cell>
          <cell r="D154">
            <v>4920712</v>
          </cell>
          <cell r="E154">
            <v>3075065.54</v>
          </cell>
          <cell r="F154">
            <v>1845646.46</v>
          </cell>
        </row>
        <row r="155">
          <cell r="B155">
            <v>6346</v>
          </cell>
          <cell r="C155" t="str">
            <v>Advertising International</v>
          </cell>
          <cell r="D155">
            <v>464768.72</v>
          </cell>
          <cell r="E155">
            <v>0</v>
          </cell>
          <cell r="F155">
            <v>464768.72</v>
          </cell>
        </row>
        <row r="156">
          <cell r="B156">
            <v>6347</v>
          </cell>
          <cell r="C156" t="str">
            <v>Graphics &amp; Printings</v>
          </cell>
          <cell r="D156">
            <v>237431.79</v>
          </cell>
          <cell r="E156">
            <v>0</v>
          </cell>
          <cell r="F156">
            <v>237431.79</v>
          </cell>
        </row>
        <row r="157">
          <cell r="B157">
            <v>6348</v>
          </cell>
          <cell r="C157" t="str">
            <v>Photograph</v>
          </cell>
          <cell r="D157">
            <v>77902.5</v>
          </cell>
          <cell r="E157">
            <v>0</v>
          </cell>
          <cell r="F157">
            <v>77902.5</v>
          </cell>
        </row>
        <row r="158">
          <cell r="B158">
            <v>6351</v>
          </cell>
          <cell r="C158" t="str">
            <v>Special Events</v>
          </cell>
          <cell r="D158">
            <v>2142470.5099999998</v>
          </cell>
          <cell r="E158">
            <v>0</v>
          </cell>
          <cell r="F158">
            <v>2142470.5099999998</v>
          </cell>
        </row>
        <row r="159">
          <cell r="B159">
            <v>6353</v>
          </cell>
          <cell r="C159" t="str">
            <v>Custom Fees</v>
          </cell>
          <cell r="D159">
            <v>112400</v>
          </cell>
          <cell r="E159">
            <v>101900</v>
          </cell>
          <cell r="F159">
            <v>10500</v>
          </cell>
        </row>
        <row r="160">
          <cell r="B160">
            <v>6354</v>
          </cell>
          <cell r="C160" t="str">
            <v>Marketing Fee</v>
          </cell>
          <cell r="D160">
            <v>39220276.409999996</v>
          </cell>
          <cell r="E160">
            <v>18482171.530000001</v>
          </cell>
          <cell r="F160">
            <v>20738104.879999999</v>
          </cell>
        </row>
        <row r="161">
          <cell r="B161">
            <v>6355</v>
          </cell>
          <cell r="C161" t="str">
            <v>External Audit/Consulting</v>
          </cell>
          <cell r="D161">
            <v>17979839.350000001</v>
          </cell>
          <cell r="E161">
            <v>16052552.52</v>
          </cell>
          <cell r="F161">
            <v>1927286.83</v>
          </cell>
        </row>
        <row r="162">
          <cell r="B162">
            <v>6357</v>
          </cell>
          <cell r="C162" t="str">
            <v>Basic Management Fee</v>
          </cell>
          <cell r="D162">
            <v>32776504.039999999</v>
          </cell>
          <cell r="E162">
            <v>15000985.57</v>
          </cell>
          <cell r="F162">
            <v>17775518.469999999</v>
          </cell>
        </row>
        <row r="163">
          <cell r="B163">
            <v>6358</v>
          </cell>
          <cell r="C163" t="str">
            <v>Incentive Management Fee</v>
          </cell>
          <cell r="D163">
            <v>48635143.560000002</v>
          </cell>
          <cell r="E163">
            <v>22099357.649999999</v>
          </cell>
          <cell r="F163">
            <v>26535785.91</v>
          </cell>
        </row>
        <row r="164">
          <cell r="B164">
            <v>6359</v>
          </cell>
          <cell r="C164" t="str">
            <v>Consult Fee II / Expatrio</v>
          </cell>
          <cell r="D164">
            <v>118239279.02</v>
          </cell>
          <cell r="E164">
            <v>101366746.09999999</v>
          </cell>
          <cell r="F164">
            <v>16872532.920000002</v>
          </cell>
        </row>
        <row r="165">
          <cell r="B165">
            <v>6360</v>
          </cell>
          <cell r="C165" t="str">
            <v>Membership Fees</v>
          </cell>
          <cell r="D165">
            <v>974252.87</v>
          </cell>
          <cell r="E165">
            <v>58143.65</v>
          </cell>
          <cell r="F165">
            <v>916109.22</v>
          </cell>
        </row>
        <row r="166">
          <cell r="B166">
            <v>6361</v>
          </cell>
          <cell r="C166" t="str">
            <v>Travel Agent Commission</v>
          </cell>
          <cell r="D166">
            <v>3837618.04</v>
          </cell>
          <cell r="E166">
            <v>678102.19</v>
          </cell>
          <cell r="F166">
            <v>3159515.85</v>
          </cell>
        </row>
        <row r="167">
          <cell r="B167">
            <v>6362</v>
          </cell>
          <cell r="C167" t="str">
            <v>Credit Card Commision</v>
          </cell>
          <cell r="D167">
            <v>7169948.2000000002</v>
          </cell>
          <cell r="E167">
            <v>210371.6</v>
          </cell>
          <cell r="F167">
            <v>6959576.5999999996</v>
          </cell>
        </row>
        <row r="168">
          <cell r="B168">
            <v>6363</v>
          </cell>
          <cell r="C168" t="str">
            <v>Reservation Expenses</v>
          </cell>
          <cell r="D168">
            <v>345300.3</v>
          </cell>
          <cell r="E168">
            <v>16426.439999999999</v>
          </cell>
          <cell r="F168">
            <v>328873.86</v>
          </cell>
        </row>
        <row r="169">
          <cell r="B169">
            <v>6364</v>
          </cell>
          <cell r="C169" t="str">
            <v>Cons. Handling Fee</v>
          </cell>
          <cell r="D169">
            <v>2034935.04</v>
          </cell>
          <cell r="E169">
            <v>974978.23</v>
          </cell>
          <cell r="F169">
            <v>1059956.81</v>
          </cell>
        </row>
        <row r="170">
          <cell r="B170">
            <v>6365</v>
          </cell>
          <cell r="C170" t="str">
            <v>Out of House Accomodation</v>
          </cell>
          <cell r="D170">
            <v>11900</v>
          </cell>
          <cell r="E170">
            <v>0</v>
          </cell>
          <cell r="F170">
            <v>11900</v>
          </cell>
        </row>
        <row r="171">
          <cell r="B171">
            <v>6366</v>
          </cell>
          <cell r="C171" t="str">
            <v>Staff Recruitment</v>
          </cell>
          <cell r="D171">
            <v>5600</v>
          </cell>
          <cell r="E171">
            <v>0</v>
          </cell>
          <cell r="F171">
            <v>5600</v>
          </cell>
        </row>
        <row r="172">
          <cell r="B172">
            <v>6367</v>
          </cell>
          <cell r="C172" t="str">
            <v>Training</v>
          </cell>
          <cell r="D172">
            <v>3027287.18</v>
          </cell>
          <cell r="E172">
            <v>2920974.36</v>
          </cell>
          <cell r="F172">
            <v>106312.82</v>
          </cell>
        </row>
        <row r="173">
          <cell r="B173">
            <v>6369</v>
          </cell>
          <cell r="C173" t="str">
            <v>Professional Fee</v>
          </cell>
          <cell r="D173">
            <v>22595690.969999999</v>
          </cell>
          <cell r="E173">
            <v>7435960.8399999999</v>
          </cell>
          <cell r="F173">
            <v>15159730.130000001</v>
          </cell>
        </row>
        <row r="174">
          <cell r="B174">
            <v>6390</v>
          </cell>
          <cell r="C174" t="str">
            <v>Other Services</v>
          </cell>
          <cell r="D174">
            <v>2602719.62</v>
          </cell>
          <cell r="E174">
            <v>286705.57</v>
          </cell>
          <cell r="F174">
            <v>2316014.0499999998</v>
          </cell>
        </row>
        <row r="175">
          <cell r="B175">
            <v>6391</v>
          </cell>
          <cell r="C175" t="str">
            <v>Pay TV</v>
          </cell>
          <cell r="D175">
            <v>1012769.8</v>
          </cell>
          <cell r="E175">
            <v>0</v>
          </cell>
          <cell r="F175">
            <v>1012769.8</v>
          </cell>
        </row>
        <row r="176">
          <cell r="B176">
            <v>6420</v>
          </cell>
          <cell r="C176" t="str">
            <v>Real Estate Tax</v>
          </cell>
          <cell r="D176">
            <v>10323200</v>
          </cell>
          <cell r="E176">
            <v>7500000</v>
          </cell>
          <cell r="F176">
            <v>2823200</v>
          </cell>
        </row>
        <row r="177">
          <cell r="B177">
            <v>6425</v>
          </cell>
          <cell r="C177" t="str">
            <v>City Tax</v>
          </cell>
          <cell r="D177">
            <v>22274422.989999998</v>
          </cell>
          <cell r="E177">
            <v>0</v>
          </cell>
          <cell r="F177">
            <v>22274422.989999998</v>
          </cell>
        </row>
        <row r="178">
          <cell r="B178">
            <v>6430</v>
          </cell>
          <cell r="C178" t="str">
            <v>Custom Duty</v>
          </cell>
          <cell r="D178">
            <v>98198</v>
          </cell>
          <cell r="E178">
            <v>91062</v>
          </cell>
          <cell r="F178">
            <v>7136</v>
          </cell>
        </row>
        <row r="179">
          <cell r="B179">
            <v>6440</v>
          </cell>
          <cell r="C179" t="str">
            <v>Other Taxes</v>
          </cell>
          <cell r="D179">
            <v>7355050.7999999998</v>
          </cell>
          <cell r="E179">
            <v>6119026.7999999998</v>
          </cell>
          <cell r="F179">
            <v>1236024</v>
          </cell>
        </row>
        <row r="180">
          <cell r="B180">
            <v>6445</v>
          </cell>
          <cell r="C180" t="str">
            <v>VAT n. deduct.</v>
          </cell>
          <cell r="D180">
            <v>2106363.0499999998</v>
          </cell>
          <cell r="E180">
            <v>153789.79</v>
          </cell>
          <cell r="F180">
            <v>1952573.26</v>
          </cell>
        </row>
        <row r="181">
          <cell r="B181">
            <v>6450</v>
          </cell>
          <cell r="C181" t="str">
            <v>Other Fees</v>
          </cell>
          <cell r="D181">
            <v>161570.66</v>
          </cell>
          <cell r="E181">
            <v>0</v>
          </cell>
          <cell r="F181">
            <v>161570.66</v>
          </cell>
        </row>
        <row r="182">
          <cell r="B182">
            <v>6510</v>
          </cell>
          <cell r="C182" t="str">
            <v>Salaries and Wages</v>
          </cell>
          <cell r="D182">
            <v>56264540.149999999</v>
          </cell>
          <cell r="E182">
            <v>0</v>
          </cell>
          <cell r="F182">
            <v>56264540.149999999</v>
          </cell>
        </row>
        <row r="183">
          <cell r="B183">
            <v>6514</v>
          </cell>
          <cell r="C183" t="str">
            <v>Vacation Pay</v>
          </cell>
          <cell r="D183">
            <v>3033882.76</v>
          </cell>
          <cell r="E183">
            <v>3327354.51</v>
          </cell>
          <cell r="F183">
            <v>-293471.75</v>
          </cell>
        </row>
        <row r="184">
          <cell r="B184">
            <v>6516</v>
          </cell>
          <cell r="C184" t="str">
            <v>Benefits &amp; Leave</v>
          </cell>
          <cell r="D184">
            <v>301455</v>
          </cell>
          <cell r="E184">
            <v>0</v>
          </cell>
          <cell r="F184">
            <v>301455</v>
          </cell>
        </row>
        <row r="185">
          <cell r="B185">
            <v>6518</v>
          </cell>
          <cell r="C185" t="str">
            <v>Staff Bonus</v>
          </cell>
          <cell r="D185">
            <v>32163038.030000001</v>
          </cell>
          <cell r="E185">
            <v>28872450.440000001</v>
          </cell>
          <cell r="F185">
            <v>3290587.59</v>
          </cell>
        </row>
        <row r="186">
          <cell r="B186">
            <v>6525</v>
          </cell>
          <cell r="C186" t="str">
            <v>SOC_&amp;_H_INS_Worker</v>
          </cell>
          <cell r="D186">
            <v>6188286</v>
          </cell>
          <cell r="E186">
            <v>0</v>
          </cell>
          <cell r="F186">
            <v>6188286</v>
          </cell>
        </row>
        <row r="187">
          <cell r="B187">
            <v>6530</v>
          </cell>
          <cell r="C187" t="str">
            <v>SOC_&amp;_H_INS_Company</v>
          </cell>
          <cell r="D187">
            <v>9226766</v>
          </cell>
          <cell r="E187">
            <v>662</v>
          </cell>
          <cell r="F187">
            <v>9226104</v>
          </cell>
        </row>
        <row r="188">
          <cell r="B188">
            <v>6590</v>
          </cell>
          <cell r="C188" t="str">
            <v>Other Personnel - Inc.Tax</v>
          </cell>
          <cell r="D188">
            <v>6960986</v>
          </cell>
          <cell r="E188">
            <v>0</v>
          </cell>
          <cell r="F188">
            <v>6960986</v>
          </cell>
        </row>
        <row r="189">
          <cell r="B189">
            <v>6610</v>
          </cell>
          <cell r="C189" t="str">
            <v>Other Fines</v>
          </cell>
          <cell r="D189">
            <v>692101</v>
          </cell>
          <cell r="E189">
            <v>0</v>
          </cell>
          <cell r="F189">
            <v>692101</v>
          </cell>
        </row>
        <row r="190">
          <cell r="B190">
            <v>6620</v>
          </cell>
          <cell r="C190" t="str">
            <v>Provisions Doubtful Rec</v>
          </cell>
          <cell r="D190">
            <v>5526739.0199999996</v>
          </cell>
          <cell r="E190">
            <v>5236000</v>
          </cell>
          <cell r="F190">
            <v>290739.02</v>
          </cell>
        </row>
        <row r="191">
          <cell r="B191">
            <v>6640</v>
          </cell>
          <cell r="C191" t="str">
            <v>Insurance Building</v>
          </cell>
          <cell r="D191">
            <v>1929375</v>
          </cell>
          <cell r="E191">
            <v>0</v>
          </cell>
          <cell r="F191">
            <v>1929375</v>
          </cell>
        </row>
        <row r="192">
          <cell r="B192">
            <v>6650</v>
          </cell>
          <cell r="C192" t="str">
            <v>Insurance Vehicles</v>
          </cell>
          <cell r="D192">
            <v>14600</v>
          </cell>
          <cell r="E192">
            <v>0</v>
          </cell>
          <cell r="F192">
            <v>14600</v>
          </cell>
        </row>
        <row r="193">
          <cell r="B193">
            <v>6740</v>
          </cell>
          <cell r="C193" t="str">
            <v>Currency Exch Losses</v>
          </cell>
          <cell r="D193">
            <v>23622370.170000002</v>
          </cell>
          <cell r="E193">
            <v>608444.75</v>
          </cell>
          <cell r="F193">
            <v>23013925.420000002</v>
          </cell>
        </row>
        <row r="194">
          <cell r="B194">
            <v>6750</v>
          </cell>
          <cell r="C194" t="str">
            <v>Bank Charges</v>
          </cell>
          <cell r="D194">
            <v>1951558.36</v>
          </cell>
          <cell r="E194">
            <v>4954.8500000000004</v>
          </cell>
          <cell r="F194">
            <v>1946603.51</v>
          </cell>
        </row>
        <row r="195">
          <cell r="B195">
            <v>6810</v>
          </cell>
          <cell r="C195" t="str">
            <v>Shortages and Damages</v>
          </cell>
          <cell r="D195">
            <v>1350522</v>
          </cell>
          <cell r="E195">
            <v>831865.22</v>
          </cell>
          <cell r="F195">
            <v>518656.78</v>
          </cell>
        </row>
        <row r="196">
          <cell r="B196">
            <v>6814</v>
          </cell>
          <cell r="C196" t="str">
            <v>GE Foreign Invoices</v>
          </cell>
          <cell r="D196">
            <v>124709507.75</v>
          </cell>
          <cell r="E196">
            <v>0</v>
          </cell>
          <cell r="F196">
            <v>124709507.75</v>
          </cell>
        </row>
        <row r="197">
          <cell r="B197">
            <v>6890</v>
          </cell>
          <cell r="C197" t="str">
            <v>Project Costs</v>
          </cell>
          <cell r="D197">
            <v>8974628.6099999994</v>
          </cell>
          <cell r="E197">
            <v>0</v>
          </cell>
          <cell r="F197">
            <v>8974628.6099999994</v>
          </cell>
        </row>
        <row r="198">
          <cell r="B198">
            <v>6910</v>
          </cell>
          <cell r="C198" t="str">
            <v>Amortisation Tangible Ass</v>
          </cell>
          <cell r="D198">
            <v>102188881.63</v>
          </cell>
          <cell r="E198">
            <v>53825524.170000002</v>
          </cell>
          <cell r="F198">
            <v>48363357.460000001</v>
          </cell>
        </row>
        <row r="199">
          <cell r="B199">
            <v>6911</v>
          </cell>
          <cell r="C199" t="str">
            <v>Amort. Intangible Assets</v>
          </cell>
          <cell r="D199">
            <v>1111764.6599999999</v>
          </cell>
          <cell r="E199">
            <v>2634.57</v>
          </cell>
          <cell r="F199">
            <v>1109130.0900000001</v>
          </cell>
        </row>
        <row r="200">
          <cell r="B200">
            <v>6990</v>
          </cell>
          <cell r="C200" t="str">
            <v>Corporate Income Tax</v>
          </cell>
          <cell r="D200">
            <v>16518907</v>
          </cell>
          <cell r="E200">
            <v>0</v>
          </cell>
          <cell r="F200">
            <v>16518907</v>
          </cell>
        </row>
        <row r="201">
          <cell r="B201">
            <v>7010</v>
          </cell>
          <cell r="C201" t="str">
            <v>Rooms Revenue RR</v>
          </cell>
          <cell r="D201">
            <v>982733014.98000002</v>
          </cell>
          <cell r="E201">
            <v>987528396.90999997</v>
          </cell>
          <cell r="F201">
            <v>-4795381.93</v>
          </cell>
        </row>
        <row r="202">
          <cell r="B202">
            <v>7011</v>
          </cell>
          <cell r="C202" t="str">
            <v>Room Rev. LCR</v>
          </cell>
          <cell r="D202">
            <v>0</v>
          </cell>
          <cell r="E202">
            <v>213721979.94</v>
          </cell>
          <cell r="F202">
            <v>-213721979.94</v>
          </cell>
        </row>
        <row r="203">
          <cell r="B203">
            <v>7012</v>
          </cell>
          <cell r="C203" t="str">
            <v>Room Revenue FIT</v>
          </cell>
          <cell r="D203">
            <v>0</v>
          </cell>
          <cell r="E203">
            <v>31010944.579999998</v>
          </cell>
          <cell r="F203">
            <v>-31010944.579999998</v>
          </cell>
        </row>
        <row r="204">
          <cell r="B204">
            <v>7013</v>
          </cell>
          <cell r="C204" t="str">
            <v>Room Revenue DR</v>
          </cell>
          <cell r="D204">
            <v>0</v>
          </cell>
          <cell r="E204">
            <v>40627352.450000003</v>
          </cell>
          <cell r="F204">
            <v>-40627352.450000003</v>
          </cell>
        </row>
        <row r="205">
          <cell r="B205">
            <v>7016</v>
          </cell>
          <cell r="C205" t="str">
            <v>Room Rev. TOR</v>
          </cell>
          <cell r="D205">
            <v>0</v>
          </cell>
          <cell r="E205">
            <v>21086.61</v>
          </cell>
          <cell r="F205">
            <v>-21086.61</v>
          </cell>
        </row>
        <row r="206">
          <cell r="B206">
            <v>7020</v>
          </cell>
          <cell r="C206" t="str">
            <v>City &amp; Local Tax</v>
          </cell>
          <cell r="D206">
            <v>0</v>
          </cell>
          <cell r="E206">
            <v>22274421.949999999</v>
          </cell>
          <cell r="F206">
            <v>-22274421.949999999</v>
          </cell>
        </row>
        <row r="207">
          <cell r="B207">
            <v>7030</v>
          </cell>
          <cell r="C207" t="str">
            <v>Rev.Breakfast Food</v>
          </cell>
          <cell r="D207">
            <v>2804331.41</v>
          </cell>
          <cell r="E207">
            <v>136987202.49000001</v>
          </cell>
          <cell r="F207">
            <v>-134182871.08</v>
          </cell>
        </row>
        <row r="208">
          <cell r="B208">
            <v>7032</v>
          </cell>
          <cell r="C208" t="str">
            <v>Rev.Minibar Food</v>
          </cell>
          <cell r="D208">
            <v>0</v>
          </cell>
          <cell r="E208">
            <v>1465350.05</v>
          </cell>
          <cell r="F208">
            <v>-1465350.05</v>
          </cell>
        </row>
        <row r="209">
          <cell r="B209">
            <v>7040</v>
          </cell>
          <cell r="C209" t="str">
            <v>Rev.Breakfast Beverage</v>
          </cell>
          <cell r="D209">
            <v>1019428.63</v>
          </cell>
          <cell r="E209">
            <v>71072657.379999995</v>
          </cell>
          <cell r="F209">
            <v>-70053228.75</v>
          </cell>
        </row>
        <row r="210">
          <cell r="B210">
            <v>7046</v>
          </cell>
          <cell r="C210" t="str">
            <v>Rev.Minibar Beverage</v>
          </cell>
          <cell r="D210">
            <v>0</v>
          </cell>
          <cell r="E210">
            <v>3840291.68</v>
          </cell>
          <cell r="F210">
            <v>-3840291.68</v>
          </cell>
        </row>
        <row r="211">
          <cell r="B211">
            <v>7048</v>
          </cell>
          <cell r="C211" t="str">
            <v>Rev.F&amp;B Other</v>
          </cell>
          <cell r="D211">
            <v>1472783.3600000001</v>
          </cell>
          <cell r="E211">
            <v>18412552.719999999</v>
          </cell>
          <cell r="F211">
            <v>-16939769.359999999</v>
          </cell>
        </row>
        <row r="212">
          <cell r="B212">
            <v>7049</v>
          </cell>
          <cell r="C212" t="str">
            <v>Rev.Tobaccoes</v>
          </cell>
          <cell r="D212">
            <v>0</v>
          </cell>
          <cell r="E212">
            <v>1451566.36</v>
          </cell>
          <cell r="F212">
            <v>-1451566.36</v>
          </cell>
        </row>
        <row r="213">
          <cell r="B213">
            <v>7050</v>
          </cell>
          <cell r="C213" t="str">
            <v>Guest Laundry</v>
          </cell>
          <cell r="D213">
            <v>791.67</v>
          </cell>
          <cell r="E213">
            <v>1263259.98</v>
          </cell>
          <cell r="F213">
            <v>-1262468.31</v>
          </cell>
        </row>
        <row r="214">
          <cell r="B214">
            <v>7061</v>
          </cell>
          <cell r="C214" t="str">
            <v>Office Room Rental</v>
          </cell>
          <cell r="D214">
            <v>6784610.4100000001</v>
          </cell>
          <cell r="E214">
            <v>9257639.5800000001</v>
          </cell>
          <cell r="F214">
            <v>-2473029.17</v>
          </cell>
        </row>
        <row r="215">
          <cell r="B215">
            <v>7062</v>
          </cell>
          <cell r="C215" t="str">
            <v>Rental VAT 0%</v>
          </cell>
          <cell r="D215">
            <v>0</v>
          </cell>
          <cell r="E215">
            <v>36001762</v>
          </cell>
          <cell r="F215">
            <v>-36001762</v>
          </cell>
        </row>
        <row r="216">
          <cell r="B216">
            <v>7065</v>
          </cell>
          <cell r="C216" t="str">
            <v>Telephone Revenue/Rooms</v>
          </cell>
          <cell r="D216">
            <v>124662.5</v>
          </cell>
          <cell r="E216">
            <v>1264645.8899999999</v>
          </cell>
          <cell r="F216">
            <v>-1139983.3899999999</v>
          </cell>
        </row>
        <row r="217">
          <cell r="B217">
            <v>7066</v>
          </cell>
          <cell r="C217" t="str">
            <v>Teleph. Offices/B.Center</v>
          </cell>
          <cell r="D217">
            <v>19893.419999999998</v>
          </cell>
          <cell r="E217">
            <v>1536118.58</v>
          </cell>
          <cell r="F217">
            <v>-1516225.16</v>
          </cell>
        </row>
        <row r="218">
          <cell r="B218">
            <v>7070</v>
          </cell>
          <cell r="C218" t="str">
            <v>Garage Short Term</v>
          </cell>
          <cell r="D218">
            <v>550</v>
          </cell>
          <cell r="E218">
            <v>825</v>
          </cell>
          <cell r="F218">
            <v>-275</v>
          </cell>
        </row>
        <row r="219">
          <cell r="B219">
            <v>7071</v>
          </cell>
          <cell r="C219" t="str">
            <v>Garage Long Term</v>
          </cell>
          <cell r="D219">
            <v>2200</v>
          </cell>
          <cell r="E219">
            <v>4890412.67</v>
          </cell>
          <cell r="F219">
            <v>-4888212.67</v>
          </cell>
        </row>
        <row r="220">
          <cell r="B220">
            <v>7075</v>
          </cell>
          <cell r="C220" t="str">
            <v>Staff/Repres VAT Bill</v>
          </cell>
          <cell r="D220">
            <v>0</v>
          </cell>
          <cell r="E220">
            <v>3442731.44</v>
          </cell>
          <cell r="F220">
            <v>-3442731.44</v>
          </cell>
        </row>
        <row r="221">
          <cell r="B221">
            <v>7085</v>
          </cell>
          <cell r="C221" t="str">
            <v>Revenue Tennis</v>
          </cell>
          <cell r="D221">
            <v>3318569.09</v>
          </cell>
          <cell r="E221">
            <v>3857944.01</v>
          </cell>
          <cell r="F221">
            <v>-539374.92000000004</v>
          </cell>
        </row>
        <row r="222">
          <cell r="B222">
            <v>7086</v>
          </cell>
          <cell r="C222" t="str">
            <v>Revenue Fit.Memb</v>
          </cell>
          <cell r="D222">
            <v>0</v>
          </cell>
          <cell r="E222">
            <v>3301664.09</v>
          </cell>
          <cell r="F222">
            <v>-3301664.09</v>
          </cell>
        </row>
        <row r="223">
          <cell r="B223">
            <v>7090</v>
          </cell>
          <cell r="C223" t="str">
            <v>Rev.Other Operational</v>
          </cell>
          <cell r="D223">
            <v>512090.42</v>
          </cell>
          <cell r="E223">
            <v>2502828.5699999998</v>
          </cell>
          <cell r="F223">
            <v>-1990738.15</v>
          </cell>
        </row>
        <row r="224">
          <cell r="B224">
            <v>7130</v>
          </cell>
          <cell r="C224" t="str">
            <v>Foreign Exchange Gains</v>
          </cell>
          <cell r="D224">
            <v>1900473.93</v>
          </cell>
          <cell r="E224">
            <v>7422978.04</v>
          </cell>
          <cell r="F224">
            <v>-5522504.1100000003</v>
          </cell>
        </row>
        <row r="225">
          <cell r="B225">
            <v>7500</v>
          </cell>
          <cell r="C225" t="str">
            <v>GE Foreign Invoices</v>
          </cell>
          <cell r="D225">
            <v>0</v>
          </cell>
          <cell r="E225">
            <v>124709507.75</v>
          </cell>
          <cell r="F225">
            <v>-124709507.75</v>
          </cell>
        </row>
        <row r="226">
          <cell r="D226" t="str">
            <v>__________________</v>
          </cell>
          <cell r="E226" t="str">
            <v>__________________</v>
          </cell>
          <cell r="F226" t="str">
            <v>__________________</v>
          </cell>
        </row>
        <row r="227">
          <cell r="C227" t="str">
            <v>Total liabilities:</v>
          </cell>
          <cell r="D227">
            <v>1998811391.8099999</v>
          </cell>
          <cell r="E227">
            <v>2113574242.55</v>
          </cell>
          <cell r="F227">
            <v>-114762850.73999999</v>
          </cell>
        </row>
        <row r="228">
          <cell r="D228" t="str">
            <v>==================</v>
          </cell>
          <cell r="E228" t="str">
            <v>==================</v>
          </cell>
        </row>
        <row r="230">
          <cell r="D230" t="str">
            <v>__________________</v>
          </cell>
          <cell r="E230" t="str">
            <v>__________________</v>
          </cell>
          <cell r="F230" t="str">
            <v>__________________</v>
          </cell>
        </row>
        <row r="231">
          <cell r="C231" t="str">
            <v>Grand total:</v>
          </cell>
          <cell r="D231">
            <v>0</v>
          </cell>
          <cell r="E231">
            <v>0</v>
          </cell>
          <cell r="F231">
            <v>0</v>
          </cell>
        </row>
        <row r="232">
          <cell r="D232" t="str">
            <v>==================</v>
          </cell>
          <cell r="E232" t="str">
            <v>==================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Prepayment"/>
    </sheetNames>
    <sheetDataSet>
      <sheetData sheetId="0"/>
      <sheetData sheetId="1">
        <row r="38">
          <cell r="M38">
            <v>-370004.08</v>
          </cell>
        </row>
        <row r="39">
          <cell r="M39">
            <v>-2897361.7300000004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averi\AppData\Roaming\Microsoft\Excel\FS%20and%20Notes%2031%20Dec%202012%20(version%201).xlsb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averi\AppData\Roaming\Microsoft\Excel\FS%20and%20Notes%2031%20Dec%202012%20(version%201).xlsb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PMG" refreshedDate="40989.891006944446" createdVersion="3" refreshedVersion="3" minRefreshableVersion="3" recordCount="121">
  <cacheSource type="worksheet">
    <worksheetSource ref="A1:G1048576" sheet="TB 2009 Stat" r:id="rId2"/>
  </cacheSource>
  <cacheFields count="7">
    <cacheField name="Acc. No. " numFmtId="0">
      <sharedItems containsBlank="1" containsMixedTypes="1" containsNumber="1" containsInteger="1" minValue="1010" maxValue="8030"/>
    </cacheField>
    <cacheField name="Category" numFmtId="0">
      <sharedItems containsBlank="1"/>
    </cacheField>
    <cacheField name="FS Lines" numFmtId="0">
      <sharedItems containsBlank="1" count="15">
        <s v="Prepaid expenses"/>
        <s v="Cash and cash equivalents"/>
        <s v="Intangible assets"/>
        <s v="Deferred foreign exchange differences"/>
        <s v="Property, plant and equipment"/>
        <s v="Inventories"/>
        <s v="Receivables"/>
        <s v="Other receivables"/>
        <s v="Other payables"/>
        <s v="Share capital"/>
        <s v="Reserves"/>
        <s v="Retained earnings"/>
        <s v="EBRD loan"/>
        <s v="Trade payables"/>
        <m/>
      </sharedItems>
    </cacheField>
    <cacheField name="Note Lines" numFmtId="0">
      <sharedItems containsBlank="1" count="47">
        <s v="Prepaid expenses"/>
        <s v="Raiffeisen Bank (Lek)"/>
        <s v="Cost"/>
        <s v="Deferred foreign exchange differences"/>
        <s v="Building"/>
        <s v="Office and room equipment"/>
        <s v="Vehicles"/>
        <s v="Depreciation Economic inventory"/>
        <s v="Construction in progress"/>
        <s v="Prepaid Fix Assets"/>
        <s v="Acc Depr - Office and room equipment"/>
        <s v="Room supplies inventory"/>
        <s v="Food inventory"/>
        <s v="Beverages inventory"/>
        <s v="Other materials inventory"/>
        <s v="Cleaning supplies inventory"/>
        <s v="Trade receivables"/>
        <s v="Due from related parties"/>
        <s v="Credit cards"/>
        <s v="Other "/>
        <s v="Petty cash (Lek)"/>
        <s v="Cash on hand"/>
        <s v="Tirana Bank (EUR)"/>
        <s v="Petty cash (EUR)"/>
        <s v="Raiffeisen Bank (USD)"/>
        <s v="Tirana Bank (Lek)"/>
        <s v="Tirana Bank (USD)"/>
        <s v="Raiffeisen Bank (EUR)"/>
        <s v="American Bank (Lek)"/>
        <s v="American Bank (USD)"/>
        <s v="American Bank (EUR)"/>
        <s v="Alpha Bank (EUR)"/>
        <s v="Erste Bank (USD)"/>
        <s v="Erste Bank (EURO)"/>
        <s v="Share capital"/>
        <s v="Reserves - Legal reserve"/>
        <s v="Retained earnings"/>
        <s v="Reserves - Other reserves"/>
        <s v="Accrued liabilities"/>
        <s v="EBRD loan"/>
        <s v="Accumulated depreciation Intangibles"/>
        <s v="Acc Depr - Building"/>
        <s v="Acc Depr - Vehicles"/>
        <s v="Trade payables "/>
        <s v="Due to related parties"/>
        <s v="Accrued personnel costs"/>
        <m/>
      </sharedItems>
    </cacheField>
    <cacheField name="Note Lines2" numFmtId="0">
      <sharedItems containsBlank="1"/>
    </cacheField>
    <cacheField name="Description" numFmtId="0">
      <sharedItems containsBlank="1"/>
    </cacheField>
    <cacheField name="31 Dec 2009 Statutory" numFmtId="0">
      <sharedItems containsString="0" containsBlank="1" containsNumber="1" minValue="-1080121223.8299999" maxValue="1613395444.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PMG" refreshedDate="40997.679427546296" createdVersion="3" refreshedVersion="3" recordCount="157">
  <cacheSource type="worksheet">
    <worksheetSource ref="A1:H65536" sheet="Income Statement TB"/>
  </cacheSource>
  <cacheFields count="8">
    <cacheField name="Account nr" numFmtId="0">
      <sharedItems containsString="0" containsBlank="1" containsNumber="1" containsInteger="1" minValue="6110" maxValue="7500"/>
    </cacheField>
    <cacheField name="Category" numFmtId="0">
      <sharedItems containsBlank="1"/>
    </cacheField>
    <cacheField name="FS Line" numFmtId="0">
      <sharedItems containsBlank="1" count="24">
        <s v="Consumable costs"/>
        <s v="Other expenses"/>
        <s v="Services"/>
        <s v="Financial expenses"/>
        <s v="Payroll costs"/>
        <s v="Depreciation and amortisation"/>
        <s v="Income tax income/(expense)"/>
        <s v="Hotel Revenue"/>
        <s v="Financial income"/>
        <s v="Other Income"/>
        <m/>
        <s v="Cash and cash equivalents" u="1"/>
        <s v="Trade payables" u="1"/>
        <s v="Other payables" u="1"/>
        <s v="Retained earnings" u="1"/>
        <s v="Intangible assets" u="1"/>
        <s v="Receivables" u="1"/>
        <s v="Prepaid expenses" u="1"/>
        <s v="Other Revenue" u="1"/>
        <s v="Inventories" u="1"/>
        <s v="Reserves" u="1"/>
        <s v="Property, plant and equipment" u="1"/>
        <s v="Share capital" u="1"/>
        <s v="Due from related parties" u="1"/>
      </sharedItems>
    </cacheField>
    <cacheField name="Note Line" numFmtId="0">
      <sharedItems containsBlank="1" count="79">
        <s v="Food"/>
        <s v="Beverages"/>
        <s v="Other"/>
        <s v="Operating supplies"/>
        <s v="Marketing expenses"/>
        <s v="Utilities "/>
        <s v="Maintenance"/>
        <s v="Sundry services"/>
        <s v="Entertainment "/>
        <s v="Land lease"/>
        <s v="Other expenses"/>
        <s v="Management fees"/>
        <s v="Professional fees"/>
        <s v="Travel Agent Commission"/>
        <s v="Bank interest and commissions"/>
        <s v="Local taxes"/>
        <s v="Salaries"/>
        <s v="Social Security contributions"/>
        <s v="Fines and penalties"/>
        <s v="Impairment allowance – receivables "/>
        <s v="Insurance costs"/>
        <s v="Net foreign exchange gains/(loss)"/>
        <s v="Auto Invoice"/>
        <s v="Depreciation"/>
        <s v="Amortization"/>
        <s v="Loss on disposal of property and equipment"/>
        <s v="Income tax expense"/>
        <s v="Rooms"/>
        <s v="Food and beverage"/>
        <s v="Sundry"/>
        <s v="Rentals and other income"/>
        <s v="Interest income"/>
        <s v="Other Income"/>
        <m/>
        <s v="Prepaid Fix Assets" u="1"/>
        <s v="American Bank (EUR)" u="1"/>
        <s v="Cleaning supplies inventory" u="1"/>
        <s v="Credit cards" u="1"/>
        <s v="Trade payables " u="1"/>
        <s v="Donations" u="1"/>
        <s v="Beverages inventory" u="1"/>
        <s v="American Bank (Lek)" u="1"/>
        <s v="Due to related parties" u="1"/>
        <s v="Acc Depr - Building" u="1"/>
        <s v="Office and room equipment" u="1"/>
        <s v="Withholding tax payable" u="1"/>
        <s v="Software" u="1"/>
        <s v="Retained earnings" u="1"/>
        <s v="Acc Depr - Office and room equipment" u="1"/>
        <s v="Accumulated depreciation Intangibles" u="1"/>
        <s v="Raiffeisen Bank (Lek)" u="1"/>
        <s v="Reserves - Other reserves" u="1"/>
        <s v="Room supplies inventory" u="1"/>
        <s v="Petty cash (EUR)" u="1"/>
        <s v="Prepaid expenses" u="1"/>
        <s v="Accrued liabilities" u="1"/>
        <s v="Raiffeisen Bank (EUR)" u="1"/>
        <s v="Accrued personnel costs" u="1"/>
        <s v="Other materials inventory" u="1"/>
        <s v="Vehicles" u="1"/>
        <s v="Tirana Bank (EUR)" u="1"/>
        <s v="Alpha Bank (EUR)" u="1"/>
        <s v="Trade receivables" u="1"/>
        <s v="Raiffeisen Bank" u="1"/>
        <s v="Withholding tax receivable" u="1"/>
        <s v="Tirana Bank (Lek)" u="1"/>
        <s v="American Bank (USD)" u="1"/>
        <s v="Food inventory" u="1"/>
        <s v="Other " u="1"/>
        <s v="Building" u="1"/>
        <s v="Erste Bank (EURO)" u="1"/>
        <s v="Acc Depr - Vehicles" u="1"/>
        <s v="Petty cash (Lek)" u="1"/>
        <s v="Receivables from personnel" u="1"/>
        <s v="Raiffeisen Bank (USD)" u="1"/>
        <s v="Share capital" u="1"/>
        <s v="Due from related parties" u="1"/>
        <s v="Benefits" u="1"/>
        <s v="Reserves - Legal reserve" u="1"/>
      </sharedItems>
    </cacheField>
    <cacheField name="Description" numFmtId="0">
      <sharedItems containsBlank="1"/>
    </cacheField>
    <cacheField name="2011 " numFmtId="0">
      <sharedItems containsString="0" containsBlank="1" containsNumber="1" minValue="-158453139.94999999" maxValue="102648275.06"/>
    </cacheField>
    <cacheField name="2010 " numFmtId="0">
      <sharedItems containsString="0" containsBlank="1" containsNumber="1" minValue="-213721979.94" maxValue="124709507.75"/>
    </cacheField>
    <cacheField name="2009 " numFmtId="0">
      <sharedItems containsString="0" containsBlank="1" containsNumber="1" containsInteger="1" minValue="-176420992" maxValue="1063647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KPMG" refreshedDate="40997.679495949073" createdVersion="3" refreshedVersion="3" recordCount="109">
  <cacheSource type="worksheet">
    <worksheetSource ref="A1:I65537" sheet="TB" r:id="rId2"/>
  </cacheSource>
  <cacheFields count="8">
    <cacheField name="Account nr" numFmtId="0">
      <sharedItems containsString="0" containsBlank="1" containsNumber="1" containsInteger="1" minValue="1010" maxValue="5200"/>
    </cacheField>
    <cacheField name="Category" numFmtId="0">
      <sharedItems containsBlank="1" count="4">
        <s v="Equity"/>
        <s v="Liability"/>
        <s v="Asset"/>
        <m/>
      </sharedItems>
    </cacheField>
    <cacheField name="FS Line" numFmtId="0">
      <sharedItems containsBlank="1" count="15">
        <s v="Share capital"/>
        <s v="Reserves"/>
        <s v="Retained earnings"/>
        <s v="Other payables"/>
        <s v="Prepaid expenses"/>
        <s v="Cash and cash equivalents"/>
        <s v="Intangible assets"/>
        <s v="Property, plant and equipment"/>
        <s v="Inventories"/>
        <s v="Trade payables"/>
        <s v="Receivables"/>
        <s v="Due from related parties"/>
        <s v="Prepaid income tax"/>
        <m/>
        <s v="Income tax payable" u="1"/>
      </sharedItems>
    </cacheField>
    <cacheField name="Note Line" numFmtId="0">
      <sharedItems containsBlank="1" count="53">
        <s v="Share capital"/>
        <s v="Reserves - Legal reserve"/>
        <s v="Retained earnings"/>
        <s v="Reserves - Other reserves"/>
        <s v="Accrued liabilities"/>
        <s v="Prepaid expenses"/>
        <s v="Raiffeisen Bank (Lek)"/>
        <s v="Software"/>
        <s v="Building"/>
        <s v="Office and room equipment"/>
        <s v="Vehicles"/>
        <s v="Prepaid Fix Assets"/>
        <s v="Acc Depr - Building"/>
        <s v="Acc Depr - Office and room equipment"/>
        <s v="Acc Depr - Vehicles"/>
        <s v="Accumulated depreciation Intangibles"/>
        <s v="Food inventory"/>
        <s v="Beverages inventory"/>
        <s v="Room supplies inventory"/>
        <s v="Other materials inventory"/>
        <s v="Cleaning supplies inventory"/>
        <s v="Trade payables "/>
        <s v="Due to related parties"/>
        <s v="Other Liabilities"/>
        <s v="Trade receivables"/>
        <s v="Due from related parties"/>
        <s v="Other "/>
        <s v="VAT Deductable 20%"/>
        <s v="Credit cards"/>
        <s v="Other"/>
        <s v="Accrued personnel costs"/>
        <s v="VAT Payable"/>
        <s v="Other receivables"/>
        <s v="Income tax payable"/>
        <s v="Prepaid income tax"/>
        <s v="Receivables from personnel"/>
        <s v="Petty cash (Lek)"/>
        <s v="Petty cash (EUR)"/>
        <s v="Raiffeisen Bank (USD)"/>
        <s v="Tirana Bank (EUR)"/>
        <s v="Raiffeisen Bank Deposit"/>
        <s v="Tirana Bank (Lek)"/>
        <s v="Raiffeisen Bank (EUR)"/>
        <s v="American Bank (Lek)"/>
        <s v="American Bank (USD)"/>
        <s v="American Bank (EUR)"/>
        <s v="Alpha Bank (ALL)"/>
        <s v="Erste Bank (EURO)"/>
        <m/>
        <s v="Withholding tax payable" u="1"/>
        <s v="Alpha Bank (EUR)" u="1"/>
        <s v="Raiffeisen Bank" u="1"/>
        <s v="Withholding tax receivable" u="1"/>
      </sharedItems>
    </cacheField>
    <cacheField name="Description" numFmtId="0">
      <sharedItems containsBlank="1"/>
    </cacheField>
    <cacheField name="2011 " numFmtId="0">
      <sharedItems containsString="0" containsBlank="1" containsNumber="1" minValue="-1132125436.0799999" maxValue="1613530360.75"/>
    </cacheField>
    <cacheField name="2010 " numFmtId="0">
      <sharedItems containsString="0" containsBlank="1" containsNumber="1" minValue="-1106788334.77" maxValue="1613530360.75"/>
    </cacheField>
    <cacheField name="2009 " numFmtId="0">
      <sharedItems containsString="0" containsBlank="1" containsNumber="1" containsInteger="1" minValue="-1080121224" maxValue="16133954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nlekbello" refreshedDate="41235.785372222221" createdVersion="3" refreshedVersion="3" minRefreshableVersion="3" recordCount="264">
  <cacheSource type="worksheet">
    <worksheetSource ref="A1:V280" sheet="TB"/>
  </cacheSource>
  <cacheFields count="12">
    <cacheField name="Account nr" numFmtId="0">
      <sharedItems containsSemiMixedTypes="0" containsString="0" containsNumber="1" containsInteger="1" minValue="1010" maxValue="8030"/>
    </cacheField>
    <cacheField name="FS" numFmtId="0">
      <sharedItems count="2">
        <s v="SFP"/>
        <s v="SCI"/>
      </sharedItems>
    </cacheField>
    <cacheField name="Category" numFmtId="0">
      <sharedItems count="5">
        <s v="Equity"/>
        <s v="Liability"/>
        <s v="Asset"/>
        <s v="Expense"/>
        <s v="Revenue"/>
      </sharedItems>
    </cacheField>
    <cacheField name="FS Line" numFmtId="0">
      <sharedItems count="23">
        <s v="Share capital"/>
        <s v="Reserves"/>
        <s v="Retained earnings"/>
        <s v="Other payables"/>
        <s v="Prepaid expenses"/>
        <s v="Cash and cash equivalents"/>
        <s v="Intangible assets"/>
        <s v="Property, plant and equipment"/>
        <s v="Inventories"/>
        <s v="Trade payables"/>
        <s v="Receivables"/>
        <s v="Prepaid income tax"/>
        <s v="Consumable costs"/>
        <s v="Other expenses"/>
        <s v="Services"/>
        <s v="Financial expenses"/>
        <s v="Payroll costs"/>
        <s v="Depreciation and amortisation"/>
        <s v="Income tax income/(expense)"/>
        <s v="Hotel Revenue"/>
        <s v="Financial income"/>
        <s v="Other extraordinary revenue"/>
        <s v="Other Income"/>
      </sharedItems>
    </cacheField>
    <cacheField name="Note Line" numFmtId="0">
      <sharedItems containsBlank="1"/>
    </cacheField>
    <cacheField name="Note Line 2" numFmtId="0">
      <sharedItems containsBlank="1"/>
    </cacheField>
    <cacheField name="Description" numFmtId="0">
      <sharedItems containsBlank="1"/>
    </cacheField>
    <cacheField name="31-Oct-12" numFmtId="168">
      <sharedItems containsSemiMixedTypes="0" containsString="0" containsNumber="1" minValue="-1152186551.9100001" maxValue="1613530360.75"/>
    </cacheField>
    <cacheField name="12/31/2011 opening" numFmtId="0">
      <sharedItems containsString="0" containsBlank="1" containsNumber="1" minValue="-1132125436.0799999" maxValue="1613530360.75"/>
    </cacheField>
    <cacheField name="Adj No" numFmtId="0">
      <sharedItems containsString="0" containsBlank="1" containsNumber="1" containsInteger="1" minValue="1" maxValue="4"/>
    </cacheField>
    <cacheField name="Adjustment / reclass" numFmtId="0">
      <sharedItems containsString="0" containsBlank="1" containsNumber="1" minValue="-15640950.797000002" maxValue="15640950.797000002"/>
    </cacheField>
    <cacheField name="31-Dec-11" numFmtId="0">
      <sharedItems containsString="0" containsBlank="1" containsNumber="1" minValue="-1132125436.0799999" maxValue="1613530360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kkumaraku" refreshedDate="41727.560725578704" createdVersion="3" refreshedVersion="3" minRefreshableVersion="3" recordCount="279">
  <cacheSource type="worksheet">
    <worksheetSource ref="A1:L280" sheet="TB"/>
  </cacheSource>
  <cacheFields count="12">
    <cacheField name="Account nr" numFmtId="0">
      <sharedItems containsSemiMixedTypes="0" containsString="0" containsNumber="1" containsInteger="1" minValue="1010" maxValue="8030"/>
    </cacheField>
    <cacheField name="FS" numFmtId="0">
      <sharedItems count="2">
        <s v="SFP"/>
        <s v="SCI"/>
      </sharedItems>
    </cacheField>
    <cacheField name="Category" numFmtId="0">
      <sharedItems/>
    </cacheField>
    <cacheField name="FS Line" numFmtId="0">
      <sharedItems count="23">
        <s v="Share capital"/>
        <s v="Reserves"/>
        <s v="Retained earnings"/>
        <s v="Other payables"/>
        <s v="Prepaid expenses"/>
        <s v="Cash and cash equivalents"/>
        <s v="Intangible assets"/>
        <s v="Property, plant and equipment"/>
        <s v="Inventories"/>
        <s v="Trade payables"/>
        <s v="Receivables"/>
        <s v="Prepaid income tax"/>
        <s v="Consumable costs"/>
        <s v="Other expenses"/>
        <s v="Services"/>
        <s v="Financial expenses"/>
        <s v="Payroll costs"/>
        <s v="Depreciation and amortisation"/>
        <s v="Income tax income/(expense)"/>
        <s v="Hotel Revenue"/>
        <s v="Other extraordinary revenue"/>
        <s v="Financial income"/>
        <s v="Other Income"/>
      </sharedItems>
    </cacheField>
    <cacheField name="Note Line" numFmtId="0">
      <sharedItems/>
    </cacheField>
    <cacheField name="Note Line 2" numFmtId="0">
      <sharedItems containsBlank="1"/>
    </cacheField>
    <cacheField name="Description" numFmtId="0">
      <sharedItems/>
    </cacheField>
    <cacheField name="31 Dec 2013 Final" numFmtId="37">
      <sharedItems containsSemiMixedTypes="0" containsString="0" containsNumber="1" minValue="-1180057554.28" maxValue="1636179532.49"/>
    </cacheField>
    <cacheField name="Adj. No." numFmtId="0">
      <sharedItems containsNonDate="0" containsString="0" containsBlank="1"/>
    </cacheField>
    <cacheField name="Adj. Amount" numFmtId="0">
      <sharedItems containsNonDate="0" containsString="0" containsBlank="1"/>
    </cacheField>
    <cacheField name="31-Dec-13" numFmtId="37">
      <sharedItems containsSemiMixedTypes="0" containsString="0" containsNumber="1" minValue="-1180057554.28" maxValue="1636179532.49"/>
    </cacheField>
    <cacheField name="Final 31 Dec 2012" numFmtId="0">
      <sharedItems containsString="0" containsBlank="1" containsNumber="1" minValue="-1156475399.23" maxValue="1626510265.4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">
  <r>
    <n v="1700"/>
    <s v="Asset"/>
    <x v="0"/>
    <x v="0"/>
    <m/>
    <s v="Prepaid Author´s Rights"/>
    <n v="0"/>
  </r>
  <r>
    <n v="1710"/>
    <s v="Asset"/>
    <x v="0"/>
    <x v="0"/>
    <m/>
    <s v="Prepaid Insurance"/>
    <n v="1133125"/>
  </r>
  <r>
    <n v="1720"/>
    <s v="Asset"/>
    <x v="0"/>
    <x v="0"/>
    <m/>
    <s v="Prepaid Mainten. Contract"/>
    <n v="-1466776.22"/>
  </r>
  <r>
    <n v="1740"/>
    <s v="Asset"/>
    <x v="0"/>
    <x v="0"/>
    <m/>
    <s v="Prepaid Lease Land"/>
    <n v="941030"/>
  </r>
  <r>
    <n v="1790"/>
    <s v="Asset"/>
    <x v="0"/>
    <x v="0"/>
    <m/>
    <s v="Prepaid Membership Fees"/>
    <n v="182403.4"/>
  </r>
  <r>
    <n v="1810"/>
    <s v="Asset"/>
    <x v="1"/>
    <x v="1"/>
    <m/>
    <s v="Guar. Deposit Sauna"/>
    <n v="1328096.33"/>
  </r>
  <r>
    <n v="2130"/>
    <s v="Asset"/>
    <x v="2"/>
    <x v="2"/>
    <m/>
    <s v="Software"/>
    <n v="21449672.370000001"/>
  </r>
  <r>
    <n v="2190"/>
    <s v="Asset"/>
    <x v="3"/>
    <x v="3"/>
    <m/>
    <s v="Other Assets"/>
    <n v="0"/>
  </r>
  <r>
    <n v="2209"/>
    <s v="Asset"/>
    <x v="2"/>
    <x v="2"/>
    <m/>
    <s v="Preopening Cost"/>
    <n v="0"/>
  </r>
  <r>
    <n v="2210"/>
    <s v="Asset"/>
    <x v="4"/>
    <x v="4"/>
    <m/>
    <s v="Buildings"/>
    <n v="1613395444.05"/>
  </r>
  <r>
    <n v="2215"/>
    <s v="Asset"/>
    <x v="4"/>
    <x v="5"/>
    <m/>
    <s v="Machines &amp; Tools"/>
    <n v="85606823.290000007"/>
  </r>
  <r>
    <n v="2220"/>
    <s v="Asset"/>
    <x v="4"/>
    <x v="5"/>
    <m/>
    <s v="Kitchen Furniture&amp; Equipm"/>
    <n v="4673248.1900000004"/>
  </r>
  <r>
    <n v="2225"/>
    <s v="Asset"/>
    <x v="4"/>
    <x v="5"/>
    <m/>
    <s v="Hotel Furniture"/>
    <n v="226311246.43000001"/>
  </r>
  <r>
    <n v="2230"/>
    <s v="Asset"/>
    <x v="4"/>
    <x v="5"/>
    <m/>
    <s v="Office Furniture"/>
    <n v="4301883.08"/>
  </r>
  <r>
    <n v="2235"/>
    <s v="Asset"/>
    <x v="4"/>
    <x v="5"/>
    <m/>
    <s v="Office Equipm. &amp; EDP Hard"/>
    <n v="10851203.449999999"/>
  </r>
  <r>
    <n v="2240"/>
    <s v="Asset"/>
    <x v="4"/>
    <x v="6"/>
    <m/>
    <s v="Vehicles"/>
    <n v="810531.44"/>
  </r>
  <r>
    <n v="2242"/>
    <s v="Asset"/>
    <x v="4"/>
    <x v="5"/>
    <m/>
    <s v="Operating Equipment"/>
    <n v="5572588.4699999997"/>
  </r>
  <r>
    <n v="2245"/>
    <s v="Asset"/>
    <x v="4"/>
    <x v="5"/>
    <m/>
    <s v="Other Furniture &amp; Equipm"/>
    <n v="5326138.07"/>
  </r>
  <r>
    <n v="2290"/>
    <s v="Asset"/>
    <x v="5"/>
    <x v="7"/>
    <m/>
    <s v="Depr. Econ. Inventory"/>
    <n v="0"/>
  </r>
  <r>
    <n v="2295"/>
    <s v="Asset"/>
    <x v="4"/>
    <x v="5"/>
    <m/>
    <s v="FF&amp;E Additions dur. Year"/>
    <n v="0"/>
  </r>
  <r>
    <n v="2395"/>
    <s v="Asset"/>
    <x v="4"/>
    <x v="8"/>
    <m/>
    <s v="Construction in Progress"/>
    <n v="0"/>
  </r>
  <r>
    <n v="2396"/>
    <s v="Asset"/>
    <x v="4"/>
    <x v="9"/>
    <m/>
    <s v="Prepaid Fix Assets"/>
    <n v="15607822.699999999"/>
  </r>
  <r>
    <n v="2525"/>
    <s v="Asset"/>
    <x v="4"/>
    <x v="10"/>
    <m/>
    <s v="Depr. Hotel Furniture"/>
    <n v="-144157290.53999999"/>
  </r>
  <r>
    <n v="3100"/>
    <s v="Asset"/>
    <x v="5"/>
    <x v="11"/>
    <m/>
    <s v="Materials"/>
    <n v="0"/>
  </r>
  <r>
    <n v="3110"/>
    <s v="Asset"/>
    <x v="5"/>
    <x v="12"/>
    <m/>
    <s v="Food"/>
    <n v="2530289.64"/>
  </r>
  <r>
    <n v="3120"/>
    <s v="Asset"/>
    <x v="5"/>
    <x v="13"/>
    <m/>
    <s v="Beverage"/>
    <n v="2455905.8199999998"/>
  </r>
  <r>
    <n v="3130"/>
    <s v="Asset"/>
    <x v="5"/>
    <x v="11"/>
    <m/>
    <s v="Tobaccos"/>
    <n v="115152.59"/>
  </r>
  <r>
    <n v="3132"/>
    <s v="Asset"/>
    <x v="5"/>
    <x v="11"/>
    <m/>
    <s v="Sales Material"/>
    <n v="225843.86"/>
  </r>
  <r>
    <n v="3143"/>
    <s v="Asset"/>
    <x v="5"/>
    <x v="14"/>
    <m/>
    <s v="Guest Supplies"/>
    <n v="2341241.06"/>
  </r>
  <r>
    <n v="3144"/>
    <s v="Asset"/>
    <x v="5"/>
    <x v="15"/>
    <m/>
    <s v="Cleaning/San.Supplies"/>
    <n v="1231009.8600000001"/>
  </r>
  <r>
    <n v="3145"/>
    <s v="Asset"/>
    <x v="5"/>
    <x v="11"/>
    <m/>
    <s v="Printed Matter/Paper Supp"/>
    <n v="849057.72"/>
  </r>
  <r>
    <n v="3146"/>
    <s v="Asset"/>
    <x v="5"/>
    <x v="11"/>
    <m/>
    <s v="Stationery"/>
    <n v="748747.83"/>
  </r>
  <r>
    <n v="3148"/>
    <s v="Asset"/>
    <x v="5"/>
    <x v="11"/>
    <m/>
    <s v="Maintenance Supplies"/>
    <n v="836907.88"/>
  </r>
  <r>
    <n v="3149"/>
    <s v="Asset"/>
    <x v="5"/>
    <x v="11"/>
    <m/>
    <s v="Gen. Store II"/>
    <n v="3079491.62"/>
  </r>
  <r>
    <n v="3151"/>
    <s v="Asset"/>
    <x v="5"/>
    <x v="11"/>
    <m/>
    <s v="Cutlery and Silver"/>
    <n v="1466323.66"/>
  </r>
  <r>
    <n v="3152"/>
    <s v="Asset"/>
    <x v="5"/>
    <x v="11"/>
    <m/>
    <s v="China and Glassware"/>
    <n v="3172632.53"/>
  </r>
  <r>
    <n v="3153"/>
    <s v="Asset"/>
    <x v="5"/>
    <x v="11"/>
    <m/>
    <s v="Kitchen Utens.,Holloware"/>
    <n v="1515119.16"/>
  </r>
  <r>
    <n v="3154"/>
    <s v="Asset"/>
    <x v="5"/>
    <x v="11"/>
    <m/>
    <s v="Linen, Uniforms"/>
    <n v="6149036.6500000004"/>
  </r>
  <r>
    <n v="3156"/>
    <s v="Asset"/>
    <x v="5"/>
    <x v="11"/>
    <m/>
    <s v="Energy"/>
    <n v="2202982.27"/>
  </r>
  <r>
    <n v="4210"/>
    <s v="Asset"/>
    <x v="6"/>
    <x v="16"/>
    <m/>
    <s v="Acc. Receivable Domestic"/>
    <n v="15081083.07"/>
  </r>
  <r>
    <n v="4215"/>
    <s v="Asset"/>
    <x v="6"/>
    <x v="16"/>
    <m/>
    <s v="Acc. Receivable Foreign"/>
    <n v="2989188.72"/>
  </r>
  <r>
    <n v="4221"/>
    <s v="Asset"/>
    <x v="7"/>
    <x v="17"/>
    <s v="FEWO Beteiligungs Verwaltung GmbH"/>
    <s v="Acc.Receivabl-Rogner Aust"/>
    <n v="81534318.609999999"/>
  </r>
  <r>
    <n v="4225"/>
    <s v="Asset"/>
    <x v="6"/>
    <x v="16"/>
    <m/>
    <s v="Guest Ledger"/>
    <n v="303452.05"/>
  </r>
  <r>
    <n v="4226"/>
    <s v="Asset"/>
    <x v="6"/>
    <x v="18"/>
    <m/>
    <s v="City Ledger Bridge Acc."/>
    <n v="0"/>
  </r>
  <r>
    <n v="4227"/>
    <s v="Asset"/>
    <x v="6"/>
    <x v="18"/>
    <m/>
    <s v="Credit Cards Bridge Acc."/>
    <n v="0"/>
  </r>
  <r>
    <n v="4228"/>
    <s v="Asset"/>
    <x v="6"/>
    <x v="18"/>
    <m/>
    <s v="Cash Income Bridge Acc."/>
    <n v="0"/>
  </r>
  <r>
    <n v="4247"/>
    <s v="Liability"/>
    <x v="8"/>
    <x v="19"/>
    <s v="VAT, net"/>
    <s v="VAT Deductable 20%"/>
    <n v="5009880.1500000004"/>
  </r>
  <r>
    <n v="4249"/>
    <s v="Asset"/>
    <x v="6"/>
    <x v="18"/>
    <m/>
    <s v="Master acc. Credit Cards"/>
    <n v="3081214.67"/>
  </r>
  <r>
    <n v="4298"/>
    <s v="Asset"/>
    <x v="6"/>
    <x v="18"/>
    <m/>
    <s v="Diff. Guest Ledger"/>
    <n v="0"/>
  </r>
  <r>
    <n v="4299"/>
    <s v="Asset"/>
    <x v="6"/>
    <x v="18"/>
    <m/>
    <s v="Suspense Account"/>
    <n v="0"/>
  </r>
  <r>
    <n v="4550"/>
    <s v="Asset"/>
    <x v="3"/>
    <x v="3"/>
    <m/>
    <s v="Diff.Exch.Rate Payab pass"/>
    <n v="0"/>
  </r>
  <r>
    <n v="5010"/>
    <s v="Asset"/>
    <x v="1"/>
    <x v="20"/>
    <m/>
    <s v="Cash on Hand Gen. Cashier"/>
    <n v="1366363.3"/>
  </r>
  <r>
    <n v="5011"/>
    <s v="Asset"/>
    <x v="1"/>
    <x v="20"/>
    <m/>
    <s v="Cash on Hand FO"/>
    <n v="500000"/>
  </r>
  <r>
    <n v="5012"/>
    <s v="Asset"/>
    <x v="1"/>
    <x v="21"/>
    <m/>
    <s v="Cash on Hand F&amp;B"/>
    <n v="0"/>
  </r>
  <r>
    <n v="5116"/>
    <s v="Asset"/>
    <x v="1"/>
    <x v="22"/>
    <m/>
    <s v="Bank Acc. Revenue ATS"/>
    <n v="413880"/>
  </r>
  <r>
    <n v="5030"/>
    <s v="Asset"/>
    <x v="1"/>
    <x v="20"/>
    <m/>
    <s v="Traveller Cheques"/>
    <n v="0"/>
  </r>
  <r>
    <n v="5040"/>
    <s v="Asset"/>
    <x v="1"/>
    <x v="20"/>
    <m/>
    <s v="Due Back, Reimb."/>
    <n v="0"/>
  </r>
  <r>
    <n v="5050"/>
    <s v="Asset"/>
    <x v="1"/>
    <x v="23"/>
    <m/>
    <s v="Other Cash"/>
    <n v="14472.78"/>
  </r>
  <r>
    <n v="5110"/>
    <s v="Asset"/>
    <x v="1"/>
    <x v="1"/>
    <m/>
    <s v="Raiffeisen Bank LEK"/>
    <n v="21269946.07"/>
  </r>
  <r>
    <n v="5115"/>
    <s v="Asset"/>
    <x v="1"/>
    <x v="24"/>
    <m/>
    <s v="Raiffeisen Bank USD"/>
    <n v="35373.050000000003"/>
  </r>
  <r>
    <n v="5118"/>
    <s v="Asset"/>
    <x v="1"/>
    <x v="25"/>
    <m/>
    <s v="Tirana Bank LEK"/>
    <n v="19278740.739999998"/>
  </r>
  <r>
    <n v="5119"/>
    <s v="Asset"/>
    <x v="1"/>
    <x v="26"/>
    <m/>
    <s v="Tirana Bank USD"/>
    <n v="0"/>
  </r>
  <r>
    <n v="5120"/>
    <s v="Asset"/>
    <x v="1"/>
    <x v="27"/>
    <m/>
    <s v="Raiffeisen Bank EUR"/>
    <n v="32423028.100000001"/>
  </r>
  <r>
    <n v="5123"/>
    <s v="Asset"/>
    <x v="1"/>
    <x v="22"/>
    <m/>
    <s v="Tirana Bank EURO"/>
    <n v="91947060.689999998"/>
  </r>
  <r>
    <n v="5124"/>
    <s v="Asset"/>
    <x v="1"/>
    <x v="28"/>
    <m/>
    <s v="American Bank LEK"/>
    <n v="11540141.640000001"/>
  </r>
  <r>
    <n v="5125"/>
    <s v="Asset"/>
    <x v="1"/>
    <x v="29"/>
    <m/>
    <s v="American Bank USD"/>
    <n v="329793.34999999998"/>
  </r>
  <r>
    <n v="5126"/>
    <s v="Asset"/>
    <x v="1"/>
    <x v="30"/>
    <m/>
    <s v="American Bank EUR"/>
    <n v="34897740.780000001"/>
  </r>
  <r>
    <n v="5128"/>
    <s v="Asset"/>
    <x v="1"/>
    <x v="31"/>
    <m/>
    <s v="Alpha Bank EURO"/>
    <n v="14873107.109999999"/>
  </r>
  <r>
    <n v="5131"/>
    <s v="Asset"/>
    <x v="1"/>
    <x v="24"/>
    <m/>
    <s v="Bank Account Oper. USD"/>
    <n v="23606.63"/>
  </r>
  <r>
    <n v="5150"/>
    <s v="Asset"/>
    <x v="1"/>
    <x v="32"/>
    <m/>
    <s v="Erste Bank USD"/>
    <n v="0"/>
  </r>
  <r>
    <n v="5151"/>
    <s v="Asset"/>
    <x v="1"/>
    <x v="33"/>
    <m/>
    <s v="Erste Bank EUR"/>
    <n v="73719556.480000004"/>
  </r>
  <r>
    <n v="5199"/>
    <s v="Asset"/>
    <x v="1"/>
    <x v="20"/>
    <m/>
    <s v="Cash Sales Bridge Acc."/>
    <n v="1686619.47"/>
  </r>
  <r>
    <n v="5200"/>
    <s v="Asset"/>
    <x v="1"/>
    <x v="20"/>
    <m/>
    <s v="Bridge Acc - Transf. Bank"/>
    <n v="0"/>
  </r>
  <r>
    <n v="5210"/>
    <s v="Asset"/>
    <x v="1"/>
    <x v="20"/>
    <m/>
    <s v="Bridge Acct.-Suppl.Cheq"/>
    <n v="0"/>
  </r>
  <r>
    <n v="1010"/>
    <s v="Liability"/>
    <x v="9"/>
    <x v="34"/>
    <m/>
    <s v="Capital"/>
    <n v="-831600000"/>
  </r>
  <r>
    <n v="1015"/>
    <s v="Liability"/>
    <x v="10"/>
    <x v="35"/>
    <m/>
    <s v="Legal Reserve Fund"/>
    <n v="-20286397.75"/>
  </r>
  <r>
    <n v="1035"/>
    <s v="Liability"/>
    <x v="11"/>
    <x v="36"/>
    <m/>
    <s v="Ret.Earnings Prev.Year"/>
    <n v="-112774966.18000001"/>
  </r>
  <r>
    <n v="1450"/>
    <s v="Liability"/>
    <x v="10"/>
    <x v="37"/>
    <m/>
    <s v="FF&amp;E Reserve"/>
    <n v="-21045576.32"/>
  </r>
  <r>
    <n v="1510"/>
    <s v="Liability"/>
    <x v="8"/>
    <x v="38"/>
    <s v="Payable to customs "/>
    <s v="Reserve for unfors Risks"/>
    <n v="-40712692"/>
  </r>
  <r>
    <n v="1610"/>
    <s v="Liability"/>
    <x v="12"/>
    <x v="39"/>
    <m/>
    <s v="Long Term Debt EBRD"/>
    <n v="0"/>
  </r>
  <r>
    <n v="2509"/>
    <s v="Asset"/>
    <x v="2"/>
    <x v="40"/>
    <m/>
    <s v="Depr. Preop. Costs"/>
    <n v="0"/>
  </r>
  <r>
    <n v="2510"/>
    <s v="Asset"/>
    <x v="4"/>
    <x v="41"/>
    <m/>
    <s v="Depr. of Building"/>
    <n v="-1080121223.8299999"/>
  </r>
  <r>
    <n v="2515"/>
    <s v="Asset"/>
    <x v="4"/>
    <x v="10"/>
    <m/>
    <s v="Depr. Machines&amp;Tools"/>
    <n v="-72040051.549999997"/>
  </r>
  <r>
    <n v="2520"/>
    <s v="Asset"/>
    <x v="4"/>
    <x v="10"/>
    <m/>
    <s v="Depr.  Kitchen Furniture"/>
    <n v="-2545383.7400000002"/>
  </r>
  <r>
    <n v="2530"/>
    <s v="Asset"/>
    <x v="4"/>
    <x v="10"/>
    <m/>
    <s v="Dep. Office Furniture"/>
    <n v="-3830205.12"/>
  </r>
  <r>
    <n v="2535"/>
    <s v="Asset"/>
    <x v="4"/>
    <x v="10"/>
    <m/>
    <s v="Depr. Off. Equip.&amp; EDP HW"/>
    <n v="-6140251.9100000001"/>
  </r>
  <r>
    <n v="2540"/>
    <s v="Asset"/>
    <x v="4"/>
    <x v="42"/>
    <m/>
    <s v="Depr. Vehicles"/>
    <n v="-630126.72"/>
  </r>
  <r>
    <n v="2542"/>
    <s v="Asset"/>
    <x v="4"/>
    <x v="10"/>
    <m/>
    <s v="Depr. Operating Equipment"/>
    <n v="-5282205.2699999996"/>
  </r>
  <r>
    <n v="2545"/>
    <s v="Asset"/>
    <x v="4"/>
    <x v="10"/>
    <m/>
    <s v="Depr. Other Furniture Equ"/>
    <n v="-4123383.37"/>
  </r>
  <r>
    <n v="2630"/>
    <s v="Asset"/>
    <x v="2"/>
    <x v="40"/>
    <m/>
    <s v="Depr. Software"/>
    <n v="-17014243.710000001"/>
  </r>
  <r>
    <n v="4110"/>
    <s v="Liability"/>
    <x v="13"/>
    <x v="43"/>
    <m/>
    <s v="Accounts Payable-Domestic"/>
    <n v="-9114924.9100000001"/>
  </r>
  <r>
    <n v="4120"/>
    <s v="Liability"/>
    <x v="13"/>
    <x v="43"/>
    <m/>
    <s v="Acc.Payable-Foreign"/>
    <n v="2638.12"/>
  </r>
  <r>
    <s v="XXX"/>
    <s v="Liability"/>
    <x v="13"/>
    <x v="43"/>
    <m/>
    <s v="Advance payments from clients"/>
    <n v="0"/>
  </r>
  <r>
    <n v="4135"/>
    <s v="Liability"/>
    <x v="13"/>
    <x v="44"/>
    <s v="Rogner International Hotels and Resorts Payables"/>
    <s v="A/P Rogner International"/>
    <n v="-2650905.54"/>
  </r>
  <r>
    <n v="4146"/>
    <s v="Liability"/>
    <x v="8"/>
    <x v="19"/>
    <s v="Refundable deposits"/>
    <s v="Guarantee Deposits Tenant"/>
    <n v="-2706795.3"/>
  </r>
  <r>
    <n v="4315"/>
    <s v="Liability"/>
    <x v="8"/>
    <x v="45"/>
    <s v="Salaries "/>
    <s v="Salaries Payab.c.month"/>
    <n v="0"/>
  </r>
  <r>
    <n v="4414"/>
    <s v="Liability"/>
    <x v="8"/>
    <x v="19"/>
    <s v="VAT, net"/>
    <s v="VAT payable 20%"/>
    <n v="-11144529.880000001"/>
  </r>
  <r>
    <n v="4415"/>
    <s v="Asset"/>
    <x v="0"/>
    <x v="0"/>
    <m/>
    <s v="Import Tax"/>
    <n v="164876"/>
  </r>
  <r>
    <n v="4416"/>
    <s v="Asset"/>
    <x v="0"/>
    <x v="0"/>
    <m/>
    <s v="10%_Withholed_TAX"/>
    <n v="7781.8"/>
  </r>
  <r>
    <n v="4417"/>
    <s v="Liability"/>
    <x v="8"/>
    <x v="19"/>
    <s v="Withholding taxes"/>
    <s v="10%_Withholded_TAX_PAID"/>
    <n v="0"/>
  </r>
  <r>
    <n v="4420"/>
    <s v="Liability"/>
    <x v="8"/>
    <x v="45"/>
    <s v="Social insurance contributions and personal income tax"/>
    <s v="Pers.Income Tax Payable"/>
    <n v="-587814"/>
  </r>
  <r>
    <n v="4421"/>
    <s v="Liability"/>
    <x v="8"/>
    <x v="45"/>
    <s v="Social insurance contributions and personal income tax"/>
    <s v="Payable Social/Health Ins"/>
    <n v="-1174972"/>
  </r>
  <r>
    <n v="4435"/>
    <s v="Liability"/>
    <x v="8"/>
    <x v="19"/>
    <s v="State taxes"/>
    <s v="Local Tax"/>
    <n v="-1270936.18"/>
  </r>
  <r>
    <n v="4440"/>
    <s v="Liability"/>
    <x v="8"/>
    <x v="19"/>
    <s v="Income tax payable"/>
    <s v="Profit Tax"/>
    <n v="0"/>
  </r>
  <r>
    <n v="4540"/>
    <s v="Asset"/>
    <x v="3"/>
    <x v="3"/>
    <m/>
    <s v="Diff.exch.Rate Payab.acti"/>
    <n v="0"/>
  </r>
  <r>
    <n v="4707"/>
    <s v="Liability"/>
    <x v="8"/>
    <x v="38"/>
    <s v="Sundry liabilities"/>
    <s v="Accr.-Travel Ag. Commiss."/>
    <n v="-817159.74"/>
  </r>
  <r>
    <n v="4708"/>
    <s v="Liability"/>
    <x v="8"/>
    <x v="38"/>
    <s v="Sundry liabilities"/>
    <s v="Accr.-Energy cost"/>
    <n v="-691663.33"/>
  </r>
  <r>
    <n v="4709"/>
    <s v="Liability"/>
    <x v="8"/>
    <x v="38"/>
    <s v="Sundry liabilities"/>
    <s v="Accr.-Maint. contracts"/>
    <n v="-312812.98"/>
  </r>
  <r>
    <n v="4710"/>
    <s v="Liability"/>
    <x v="8"/>
    <x v="38"/>
    <s v="Sundry liabilities"/>
    <s v="Accr.-Maintenance Expense"/>
    <n v="0"/>
  </r>
  <r>
    <n v="4730"/>
    <s v="Liability"/>
    <x v="8"/>
    <x v="19"/>
    <s v="Income tax payable"/>
    <s v="Profit Tax"/>
    <n v="-3133458"/>
  </r>
  <r>
    <n v="4735"/>
    <s v="Liability"/>
    <x v="8"/>
    <x v="19"/>
    <s v="Other"/>
    <s v="Accr.-Others"/>
    <n v="-741562.44"/>
  </r>
  <r>
    <n v="4740"/>
    <s v="Liability"/>
    <x v="8"/>
    <x v="45"/>
    <s v="Salaries "/>
    <s v="Salary Depot"/>
    <n v="-94943.72"/>
  </r>
  <r>
    <n v="4741"/>
    <s v="Liability"/>
    <x v="8"/>
    <x v="38"/>
    <s v="Non taken vacation"/>
    <s v="Accr.-N. taken Vacation"/>
    <n v="-11289125.970000001"/>
  </r>
  <r>
    <n v="4743"/>
    <s v="Liability"/>
    <x v="8"/>
    <x v="45"/>
    <s v="Social insurance contributions and personal income tax"/>
    <s v="Accr.-Volontary Benefits"/>
    <n v="0"/>
  </r>
  <r>
    <n v="4746"/>
    <s v="Liability"/>
    <x v="8"/>
    <x v="38"/>
    <s v="Audit"/>
    <s v="Accr.-External  Audit"/>
    <n v="-1793480"/>
  </r>
  <r>
    <n v="4748"/>
    <s v="Liability"/>
    <x v="8"/>
    <x v="38"/>
    <s v="Telephone"/>
    <s v="Accr.-Telephone Cost"/>
    <n v="-428037.05"/>
  </r>
  <r>
    <n v="4750"/>
    <s v="Liability"/>
    <x v="8"/>
    <x v="38"/>
    <s v="Sundry liabilities"/>
    <s v="Management Fee I"/>
    <n v="0"/>
  </r>
  <r>
    <n v="4751"/>
    <s v="Liability"/>
    <x v="8"/>
    <x v="38"/>
    <s v="Sundry liabilities"/>
    <s v="Management Fee II"/>
    <n v="0"/>
  </r>
  <r>
    <n v="4780"/>
    <s v="Liability"/>
    <x v="8"/>
    <x v="38"/>
    <s v="Sundry liabilities"/>
    <s v="Accr.- Salary"/>
    <n v="0"/>
  </r>
  <r>
    <n v="8030"/>
    <s v="Liability"/>
    <x v="8"/>
    <x v="38"/>
    <s v="Sundry liabilities"/>
    <s v="Profit &amp; Loss Account"/>
    <n v="0"/>
  </r>
  <r>
    <m/>
    <m/>
    <x v="14"/>
    <x v="46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7">
  <r>
    <n v="6110"/>
    <s v="Expense"/>
    <x v="0"/>
    <x v="0"/>
    <s v="Cost of Sales-Food"/>
    <n v="34211056.18"/>
    <n v="33836394.649999999"/>
    <n v="23343782"/>
  </r>
  <r>
    <n v="6120"/>
    <s v="Expense"/>
    <x v="0"/>
    <x v="1"/>
    <s v="Cost of Sales-Beverage"/>
    <n v="13433882.32"/>
    <n v="12342616.01"/>
    <n v="12011633"/>
  </r>
  <r>
    <n v="6130"/>
    <s v="Expense"/>
    <x v="0"/>
    <x v="2"/>
    <s v="Cost of Sales Tobacco"/>
    <n v="1019531.82"/>
    <n v="1459392.28"/>
    <n v="1019484"/>
  </r>
  <r>
    <n v="6140"/>
    <s v="Expense"/>
    <x v="0"/>
    <x v="3"/>
    <s v="Stationery"/>
    <n v="1751235.77"/>
    <n v="1736243.42"/>
    <n v="1412638"/>
  </r>
  <r>
    <n v="6141"/>
    <s v="Expense"/>
    <x v="0"/>
    <x v="3"/>
    <s v="Printed Matters"/>
    <n v="1692075.47"/>
    <n v="2149822.63"/>
    <n v="1615381"/>
  </r>
  <r>
    <n v="6142"/>
    <s v="Expense"/>
    <x v="0"/>
    <x v="3"/>
    <s v="Napkins"/>
    <n v="325568.81"/>
    <n v="1133703.18"/>
    <n v="705240"/>
  </r>
  <r>
    <n v="6143"/>
    <s v="Expense"/>
    <x v="1"/>
    <x v="4"/>
    <s v="Newspapers &amp; Literature"/>
    <n v="748416.57"/>
    <n v="792526.91"/>
    <n v="838399"/>
  </r>
  <r>
    <n v="6144"/>
    <s v="Expense"/>
    <x v="1"/>
    <x v="4"/>
    <s v="Sales Materials"/>
    <n v="-9916.7999999999993"/>
    <n v="120057.33"/>
    <n v="960143"/>
  </r>
  <r>
    <n v="6145"/>
    <s v="Expense"/>
    <x v="0"/>
    <x v="3"/>
    <s v="Guest Supplies"/>
    <n v="4242118.3"/>
    <n v="4785081.78"/>
    <n v="4593703"/>
  </r>
  <r>
    <n v="6146"/>
    <s v="Expense"/>
    <x v="1"/>
    <x v="4"/>
    <s v="Flowers &amp; Decorations"/>
    <n v="1269161.47"/>
    <n v="1367866.83"/>
    <n v="799567"/>
  </r>
  <r>
    <n v="6148"/>
    <s v="Expense"/>
    <x v="0"/>
    <x v="3"/>
    <s v="Bar Utensils"/>
    <n v="5041.67"/>
    <n v="1203623.3700000001"/>
    <n v="709237"/>
  </r>
  <r>
    <n v="6149"/>
    <s v="Expense"/>
    <x v="0"/>
    <x v="3"/>
    <s v="Kitchen Utensils"/>
    <n v="2287473.52"/>
    <n v="3412653.84"/>
    <n v="899141"/>
  </r>
  <r>
    <n v="6150"/>
    <s v="Expense"/>
    <x v="0"/>
    <x v="3"/>
    <s v="EDP Materials"/>
    <n v="302106.2"/>
    <n v="0"/>
    <n v="4000"/>
  </r>
  <r>
    <n v="6151"/>
    <s v="Expense"/>
    <x v="0"/>
    <x v="3"/>
    <s v="Other Utensils"/>
    <n v="-30617.98"/>
    <n v="800"/>
    <n v="218531"/>
  </r>
  <r>
    <n v="6160"/>
    <s v="Expense"/>
    <x v="0"/>
    <x v="3"/>
    <s v="Uniforms"/>
    <n v="260824.4"/>
    <n v="1684119.67"/>
    <n v="255490"/>
  </r>
  <r>
    <n v="6161"/>
    <s v="Expense"/>
    <x v="0"/>
    <x v="3"/>
    <s v="Linen Expenses"/>
    <n v="824102.85"/>
    <n v="3148294.77"/>
    <n v="2006132"/>
  </r>
  <r>
    <n v="6162"/>
    <s v="Expense"/>
    <x v="0"/>
    <x v="3"/>
    <s v="Cleaning&amp;Sanitary Suppl."/>
    <n v="2836941.82"/>
    <n v="2659870.2999999998"/>
    <n v="2175068"/>
  </r>
  <r>
    <n v="6165"/>
    <s v="Expense"/>
    <x v="0"/>
    <x v="3"/>
    <s v="China &amp; Glassware"/>
    <n v="-151154.22"/>
    <n v="1298776.29"/>
    <n v="668655"/>
  </r>
  <r>
    <n v="6166"/>
    <s v="Expense"/>
    <x v="0"/>
    <x v="3"/>
    <s v="Cutlery &amp; Silver"/>
    <n v="203529.03"/>
    <n v="711002.98"/>
    <n v="236886"/>
  </r>
  <r>
    <n v="6170"/>
    <s v="Expense"/>
    <x v="2"/>
    <x v="5"/>
    <s v="Fuel Cars"/>
    <n v="538600"/>
    <n v="370223.34"/>
    <n v="267633"/>
  </r>
  <r>
    <n v="6171"/>
    <s v="Expense"/>
    <x v="2"/>
    <x v="5"/>
    <s v="Electricity"/>
    <n v="19769601.5"/>
    <n v="19832825.199999999"/>
    <n v="16913960"/>
  </r>
  <r>
    <n v="6172"/>
    <s v="Expense"/>
    <x v="2"/>
    <x v="5"/>
    <s v="Gas"/>
    <n v="5383.33"/>
    <n v="59750"/>
    <n v="600"/>
  </r>
  <r>
    <n v="6173"/>
    <s v="Expense"/>
    <x v="0"/>
    <x v="2"/>
    <s v="Diesel"/>
    <n v="41319.42"/>
    <n v="133785.04"/>
    <n v="302934"/>
  </r>
  <r>
    <n v="6190"/>
    <s v="Expense"/>
    <x v="0"/>
    <x v="2"/>
    <s v="Diesel"/>
    <n v="0"/>
    <n v="0"/>
    <n v="97790"/>
  </r>
  <r>
    <n v="6209"/>
    <s v="Expense"/>
    <x v="2"/>
    <x v="6"/>
    <s v="R&amp;M Life/Safety"/>
    <n v="593228.5"/>
    <n v="206179.16"/>
    <n v="332400"/>
  </r>
  <r>
    <n v="6210"/>
    <s v="Expense"/>
    <x v="2"/>
    <x v="6"/>
    <s v="R&amp;M Cars"/>
    <n v="316258.33"/>
    <n v="102908.33"/>
    <n v="126933"/>
  </r>
  <r>
    <n v="6211"/>
    <s v="Expense"/>
    <x v="2"/>
    <x v="6"/>
    <s v="R&amp;M Building"/>
    <n v="2765192.68"/>
    <n v="1555469.65"/>
    <n v="855377"/>
  </r>
  <r>
    <n v="6212"/>
    <s v="Expense"/>
    <x v="2"/>
    <x v="6"/>
    <s v="R&amp;M Electrician"/>
    <n v="1445761.96"/>
    <n v="2091744.99"/>
    <n v="2381581"/>
  </r>
  <r>
    <n v="6213"/>
    <s v="Expense"/>
    <x v="2"/>
    <x v="6"/>
    <s v="R&amp;M Painting"/>
    <n v="945200.99"/>
    <n v="830739.83"/>
    <n v="1150581"/>
  </r>
  <r>
    <n v="6214"/>
    <s v="Expense"/>
    <x v="2"/>
    <x v="6"/>
    <s v="R&amp;M Plumbing"/>
    <n v="360532.34"/>
    <n v="261357.18"/>
    <n v="339420"/>
  </r>
  <r>
    <n v="6215"/>
    <s v="Expense"/>
    <x v="2"/>
    <x v="6"/>
    <s v="R&amp;M Floor &amp; Wall Covering"/>
    <n v="220718.33"/>
    <n v="335242.45"/>
    <n v="323483"/>
  </r>
  <r>
    <n v="6216"/>
    <s v="Expense"/>
    <x v="2"/>
    <x v="6"/>
    <s v="R&amp;M Furniture"/>
    <n v="144034.17000000001"/>
    <n v="3214423.4"/>
    <n v="479858"/>
  </r>
  <r>
    <n v="6217"/>
    <s v="Expense"/>
    <x v="2"/>
    <x v="6"/>
    <s v="R&amp;M Elevators"/>
    <n v="990753.94"/>
    <n v="1466200.11"/>
    <n v="1600300"/>
  </r>
  <r>
    <n v="6218"/>
    <s v="Expense"/>
    <x v="2"/>
    <x v="6"/>
    <s v="R&amp;M Air Condit. &amp; Refrige"/>
    <n v="1406711.57"/>
    <n v="405284.5"/>
    <n v="1193591"/>
  </r>
  <r>
    <n v="6219"/>
    <s v="Expense"/>
    <x v="2"/>
    <x v="6"/>
    <s v="R&amp;M Public Areas"/>
    <n v="361537.11"/>
    <n v="3202758.82"/>
    <n v="973970"/>
  </r>
  <r>
    <n v="6220"/>
    <s v="Expense"/>
    <x v="2"/>
    <x v="6"/>
    <s v="R&amp;M Garden &amp; Landscape"/>
    <n v="711074.09"/>
    <n v="1855104.89"/>
    <n v="507194"/>
  </r>
  <r>
    <n v="6221"/>
    <s v="Expense"/>
    <x v="2"/>
    <x v="6"/>
    <s v="R&amp;M Machines &amp; Equipment"/>
    <n v="921214.56"/>
    <n v="870978.28"/>
    <n v="231964"/>
  </r>
  <r>
    <n v="6222"/>
    <s v="Expense"/>
    <x v="2"/>
    <x v="6"/>
    <s v="R&amp;M Other"/>
    <n v="167372.46"/>
    <n v="71865.69"/>
    <n v="179362"/>
  </r>
  <r>
    <n v="6223"/>
    <s v="Expense"/>
    <x v="2"/>
    <x v="6"/>
    <s v="Maint. EDP"/>
    <n v="5553827.6600000001"/>
    <n v="3309074.68"/>
    <n v="3396412"/>
  </r>
  <r>
    <n v="6224"/>
    <s v="Expense"/>
    <x v="2"/>
    <x v="6"/>
    <s v="Repair EDP"/>
    <n v="298393.86"/>
    <n v="21999.7"/>
    <n v="450738"/>
  </r>
  <r>
    <n v="6240"/>
    <s v="Expense"/>
    <x v="2"/>
    <x v="7"/>
    <s v="Contract Service"/>
    <n v="3807559.55"/>
    <n v="2410756"/>
    <n v="2248084"/>
  </r>
  <r>
    <n v="6241"/>
    <s v="Expense"/>
    <x v="2"/>
    <x v="7"/>
    <s v="Linen Cleaning"/>
    <n v="6351010"/>
    <n v="7072650.8399999999"/>
    <n v="5574580"/>
  </r>
  <r>
    <n v="6243"/>
    <s v="Expense"/>
    <x v="0"/>
    <x v="3"/>
    <s v="Dry Cleaning-Laundry Gues"/>
    <n v="0"/>
    <n v="0"/>
    <n v="22475"/>
  </r>
  <r>
    <n v="6245"/>
    <s v="Expense"/>
    <x v="0"/>
    <x v="2"/>
    <s v="Waste Removal"/>
    <n v="599250"/>
    <n v="631000"/>
    <n v="607000"/>
  </r>
  <r>
    <n v="6246"/>
    <s v="Expense"/>
    <x v="2"/>
    <x v="5"/>
    <s v="Water &amp; Sewage"/>
    <n v="1712025"/>
    <n v="2466085.65"/>
    <n v="1445320"/>
  </r>
  <r>
    <n v="6305"/>
    <s v="Expense"/>
    <x v="2"/>
    <x v="7"/>
    <s v="Travel Expenses"/>
    <n v="2694654.7"/>
    <n v="1547603.57"/>
    <n v="1493946"/>
  </r>
  <r>
    <n v="6306"/>
    <s v="Expense"/>
    <x v="2"/>
    <x v="7"/>
    <s v="Transportation Exp.-Taxi"/>
    <n v="19833.330000000002"/>
    <n v="70500"/>
    <n v="118017"/>
  </r>
  <r>
    <n v="6308"/>
    <s v="Expense"/>
    <x v="2"/>
    <x v="7"/>
    <s v="Staff / Repres. VAT Bill"/>
    <n v="3237609.05"/>
    <n v="4131278.58"/>
    <n v="657326"/>
  </r>
  <r>
    <n v="6309"/>
    <s v="Expense"/>
    <x v="2"/>
    <x v="8"/>
    <s v="Entertain / Staff Consump"/>
    <n v="1909117.8"/>
    <n v="2646739.21"/>
    <n v="3031573"/>
  </r>
  <r>
    <n v="6310"/>
    <s v="Expense"/>
    <x v="2"/>
    <x v="8"/>
    <s v="Entertainment 2"/>
    <n v="0"/>
    <n v="254712"/>
    <m/>
  </r>
  <r>
    <n v="6320"/>
    <s v="Expense"/>
    <x v="2"/>
    <x v="7"/>
    <s v="Freight Expenses"/>
    <n v="26284.87"/>
    <n v="39765.269999999997"/>
    <n v="-21906"/>
  </r>
  <r>
    <n v="6321"/>
    <s v="Expense"/>
    <x v="2"/>
    <x v="7"/>
    <s v="In-House Security"/>
    <n v="2520000"/>
    <n v="2520000"/>
    <n v="2558333"/>
  </r>
  <r>
    <n v="6325"/>
    <s v="Expense"/>
    <x v="1"/>
    <x v="9"/>
    <s v="Leasing Fee Land"/>
    <n v="2117785.2200000002"/>
    <n v="2014353"/>
    <n v="1947763"/>
  </r>
  <r>
    <n v="6331"/>
    <s v="Expense"/>
    <x v="0"/>
    <x v="2"/>
    <s v="Banquet Expenses"/>
    <n v="1884876.2"/>
    <n v="1572868.55"/>
    <n v="662604"/>
  </r>
  <r>
    <n v="6334"/>
    <s v="Expense"/>
    <x v="2"/>
    <x v="7"/>
    <s v="Tel. Maint."/>
    <n v="560000.04"/>
    <n v="767750.04"/>
    <n v="1089749"/>
  </r>
  <r>
    <n v="6335"/>
    <s v="Expense"/>
    <x v="2"/>
    <x v="7"/>
    <s v="Postage"/>
    <n v="353290"/>
    <n v="347040.67"/>
    <n v="230886"/>
  </r>
  <r>
    <n v="6337"/>
    <s v="Expense"/>
    <x v="2"/>
    <x v="7"/>
    <s v="Telephone Charges Basic"/>
    <n v="1904993.93"/>
    <n v="1829994.46"/>
    <n v="1452740"/>
  </r>
  <r>
    <n v="6338"/>
    <s v="Expense"/>
    <x v="2"/>
    <x v="7"/>
    <s v="Telephone Charges Var."/>
    <n v="3000128.56"/>
    <n v="3243122.85"/>
    <n v="881230"/>
  </r>
  <r>
    <n v="6339"/>
    <s v="Expense"/>
    <x v="2"/>
    <x v="7"/>
    <s v="Internet Expenses"/>
    <n v="2311366.14"/>
    <n v="2200131.58"/>
    <n v="2157632"/>
  </r>
  <r>
    <n v="6340"/>
    <s v="Expense"/>
    <x v="2"/>
    <x v="8"/>
    <s v="Music &amp; Entertainment"/>
    <n v="4123290.86"/>
    <n v="3602354.74"/>
    <n v="3707333"/>
  </r>
  <r>
    <n v="6341"/>
    <s v="Expense"/>
    <x v="1"/>
    <x v="4"/>
    <s v="Translation"/>
    <n v="38555.550000000003"/>
    <n v="266160"/>
    <n v="534304"/>
  </r>
  <r>
    <n v="6342"/>
    <s v="Expense"/>
    <x v="1"/>
    <x v="4"/>
    <s v="Fairs, Trade Shows"/>
    <n v="708199.17"/>
    <n v="553600"/>
    <n v="282471"/>
  </r>
  <r>
    <n v="6344"/>
    <s v="Expense"/>
    <x v="1"/>
    <x v="4"/>
    <s v="Promotional Gifts"/>
    <n v="0"/>
    <n v="41388"/>
    <n v="46167"/>
  </r>
  <r>
    <n v="6345"/>
    <s v="Expense"/>
    <x v="1"/>
    <x v="4"/>
    <s v="Advertising Local"/>
    <n v="1689862.5"/>
    <n v="1845646.46"/>
    <n v="1461957"/>
  </r>
  <r>
    <n v="6346"/>
    <s v="Expense"/>
    <x v="1"/>
    <x v="4"/>
    <s v="Advertising International"/>
    <n v="398081"/>
    <n v="464768.72"/>
    <n v="1043425"/>
  </r>
  <r>
    <n v="6347"/>
    <s v="Expense"/>
    <x v="1"/>
    <x v="4"/>
    <s v="Graphics &amp; Printings"/>
    <n v="156217.81"/>
    <n v="237431.79"/>
    <n v="1432639"/>
  </r>
  <r>
    <n v="6348"/>
    <s v="Expense"/>
    <x v="1"/>
    <x v="4"/>
    <s v="Photograph"/>
    <n v="674502.2"/>
    <n v="77902.5"/>
    <n v="323063"/>
  </r>
  <r>
    <n v="6351"/>
    <s v="Expense"/>
    <x v="1"/>
    <x v="10"/>
    <s v="Special Events"/>
    <n v="976668.25"/>
    <n v="2142470.5099999998"/>
    <n v="1716948"/>
  </r>
  <r>
    <n v="6353"/>
    <s v="Expense"/>
    <x v="1"/>
    <x v="10"/>
    <s v="Custom Fees"/>
    <n v="0"/>
    <n v="10500"/>
    <n v="52174"/>
  </r>
  <r>
    <n v="6354"/>
    <s v="Expense"/>
    <x v="2"/>
    <x v="11"/>
    <s v="Management Fee -Marketing"/>
    <n v="18917131.899999999"/>
    <n v="20738104.879999999"/>
    <n v="19051782"/>
  </r>
  <r>
    <n v="6355"/>
    <s v="Expense"/>
    <x v="2"/>
    <x v="7"/>
    <s v="External Audit/Consulting"/>
    <n v="2946747.2"/>
    <n v="1927286.83"/>
    <n v="3823429"/>
  </r>
  <r>
    <n v="6357"/>
    <s v="Expense"/>
    <x v="2"/>
    <x v="11"/>
    <s v="Management Fee I"/>
    <n v="16214686.359999999"/>
    <n v="17775518.469999999"/>
    <n v="16330098"/>
  </r>
  <r>
    <n v="6358"/>
    <s v="Expense"/>
    <x v="2"/>
    <x v="11"/>
    <s v="Management Fee II"/>
    <n v="21541262.739999998"/>
    <n v="26535785.91"/>
    <n v="20143011"/>
  </r>
  <r>
    <n v="6359"/>
    <s v="Expense"/>
    <x v="2"/>
    <x v="12"/>
    <s v="Consult Fee II / Expatrio"/>
    <n v="9458663.2799999993"/>
    <n v="16872532.920000002"/>
    <n v="23030995"/>
  </r>
  <r>
    <n v="6360"/>
    <s v="Expense"/>
    <x v="2"/>
    <x v="7"/>
    <s v="Membership Fees"/>
    <n v="837687.28"/>
    <n v="916109.22"/>
    <n v="1125422"/>
  </r>
  <r>
    <n v="6361"/>
    <s v="Expense"/>
    <x v="1"/>
    <x v="13"/>
    <s v="Travel Agent Commission"/>
    <n v="4073777.83"/>
    <n v="3159515.85"/>
    <n v="3261826"/>
  </r>
  <r>
    <n v="6362"/>
    <s v="Expense"/>
    <x v="3"/>
    <x v="14"/>
    <s v="Credit Card Commision"/>
    <n v="6371521.8499999996"/>
    <n v="6959576.5999999996"/>
    <n v="7064704"/>
  </r>
  <r>
    <n v="6363"/>
    <s v="Expense"/>
    <x v="2"/>
    <x v="7"/>
    <s v="Reservation Expenses"/>
    <n v="401394.36"/>
    <n v="328873.86"/>
    <n v="292892"/>
  </r>
  <r>
    <n v="6364"/>
    <s v="Expense"/>
    <x v="1"/>
    <x v="10"/>
    <s v="Cons. Handling Fee"/>
    <n v="0"/>
    <n v="1059956.81"/>
    <n v="1775167"/>
  </r>
  <r>
    <n v="6365"/>
    <s v="Expense"/>
    <x v="1"/>
    <x v="10"/>
    <s v="Out of House Accomodation"/>
    <n v="25381"/>
    <n v="11900"/>
    <n v="32486"/>
  </r>
  <r>
    <n v="6366"/>
    <s v="Expense"/>
    <x v="2"/>
    <x v="7"/>
    <s v="Staff Recruitment"/>
    <n v="180565.32"/>
    <n v="5600"/>
    <m/>
  </r>
  <r>
    <n v="6367"/>
    <s v="Expense"/>
    <x v="2"/>
    <x v="7"/>
    <s v="Training"/>
    <n v="16564.439999999999"/>
    <n v="106312.82"/>
    <n v="3523129"/>
  </r>
  <r>
    <n v="6369"/>
    <s v="Expense"/>
    <x v="2"/>
    <x v="12"/>
    <s v="Professional Fee"/>
    <n v="24724010.600000001"/>
    <n v="15159730.130000001"/>
    <n v="13781097"/>
  </r>
  <r>
    <n v="6370"/>
    <s v="Expense"/>
    <x v="1"/>
    <x v="9"/>
    <s v="Rent or Lease Expenses"/>
    <n v="0"/>
    <n v="0"/>
    <n v="131402"/>
  </r>
  <r>
    <n v="6390"/>
    <s v="Expense"/>
    <x v="2"/>
    <x v="7"/>
    <s v="Other Services"/>
    <n v="1008366.86"/>
    <n v="2316014.0499999998"/>
    <n v="1924945"/>
  </r>
  <r>
    <n v="6391"/>
    <s v="Expense"/>
    <x v="2"/>
    <x v="7"/>
    <s v="Pay TV"/>
    <n v="947609.09"/>
    <n v="1012769.8"/>
    <n v="859497"/>
  </r>
  <r>
    <n v="6420"/>
    <s v="Expense"/>
    <x v="1"/>
    <x v="15"/>
    <s v="Real Estate Tax"/>
    <n v="1411600"/>
    <n v="2823200"/>
    <n v="2540880"/>
  </r>
  <r>
    <n v="6425"/>
    <s v="Expense"/>
    <x v="1"/>
    <x v="15"/>
    <s v="City Tax"/>
    <n v="0"/>
    <n v="22274422.989999998"/>
    <n v="0"/>
  </r>
  <r>
    <n v="6430"/>
    <s v="Expense"/>
    <x v="1"/>
    <x v="15"/>
    <s v="Custom Duty"/>
    <n v="0"/>
    <n v="7136"/>
    <n v="71626"/>
  </r>
  <r>
    <n v="6440"/>
    <s v="Expense"/>
    <x v="1"/>
    <x v="15"/>
    <s v="Other Taxes"/>
    <n v="1722350"/>
    <n v="1236024"/>
    <n v="4220492"/>
  </r>
  <r>
    <n v="6445"/>
    <s v="Expense"/>
    <x v="1"/>
    <x v="15"/>
    <s v="VAT n. deduct."/>
    <n v="2164128.33"/>
    <n v="1952573.26"/>
    <m/>
  </r>
  <r>
    <n v="6450"/>
    <s v="Expense"/>
    <x v="1"/>
    <x v="15"/>
    <s v="Other Fees"/>
    <n v="109249.8"/>
    <n v="161570.66"/>
    <n v="126344"/>
  </r>
  <r>
    <n v="6510"/>
    <s v="Expense"/>
    <x v="4"/>
    <x v="16"/>
    <s v="Salaries and Wages"/>
    <n v="76566739.959999993"/>
    <n v="56264540.149999999"/>
    <n v="52445148"/>
  </r>
  <r>
    <n v="6514"/>
    <s v="Expense"/>
    <x v="4"/>
    <x v="16"/>
    <s v="Vacation Pay"/>
    <n v="527933.12"/>
    <n v="-293471.75"/>
    <n v="405168"/>
  </r>
  <r>
    <n v="6516"/>
    <s v="Expense"/>
    <x v="4"/>
    <x v="16"/>
    <s v="Benefits &amp; Leave"/>
    <n v="153111.01999999999"/>
    <n v="301455"/>
    <m/>
  </r>
  <r>
    <n v="6518"/>
    <s v="Expense"/>
    <x v="4"/>
    <x v="16"/>
    <s v="Staff Bonus"/>
    <n v="3474862.04"/>
    <n v="3290587.59"/>
    <n v="3402311"/>
  </r>
  <r>
    <n v="6519"/>
    <s v="Expense"/>
    <x v="4"/>
    <x v="16"/>
    <s v="Other Salaries"/>
    <n v="473239.01"/>
    <n v="0"/>
    <m/>
  </r>
  <r>
    <n v="6525"/>
    <s v="Expense"/>
    <x v="4"/>
    <x v="16"/>
    <s v="SOC_&amp;_H_INS_Worker"/>
    <n v="0"/>
    <n v="6188286"/>
    <n v="5673064"/>
  </r>
  <r>
    <n v="6530"/>
    <s v="Expense"/>
    <x v="4"/>
    <x v="17"/>
    <s v="SOC_&amp;_H_INS_Company"/>
    <n v="9712041"/>
    <n v="9226104"/>
    <n v="9281045"/>
  </r>
  <r>
    <n v="6590"/>
    <s v="Expense"/>
    <x v="4"/>
    <x v="16"/>
    <s v="Other Personnel - Inc.Tax"/>
    <n v="0"/>
    <n v="6960986"/>
    <n v="6306155"/>
  </r>
  <r>
    <n v="6610"/>
    <s v="Expense"/>
    <x v="1"/>
    <x v="18"/>
    <s v="Other Fines/Pen. Paid"/>
    <n v="789605"/>
    <n v="692101"/>
    <n v="15598340"/>
  </r>
  <r>
    <n v="6620"/>
    <s v="Expense"/>
    <x v="1"/>
    <x v="19"/>
    <s v="Provisions Doubtful Rec"/>
    <n v="1981750.3"/>
    <n v="290739.02"/>
    <n v="1914355"/>
  </r>
  <r>
    <n v="6630"/>
    <s v="Expense"/>
    <x v="2"/>
    <x v="20"/>
    <s v="Insurance Operational"/>
    <n v="0"/>
    <n v="0"/>
    <n v="105859"/>
  </r>
  <r>
    <n v="6640"/>
    <s v="Expense"/>
    <x v="2"/>
    <x v="20"/>
    <s v="Insurance Building"/>
    <n v="2362044.1"/>
    <n v="1929375"/>
    <n v="2011406"/>
  </r>
  <r>
    <n v="6650"/>
    <s v="Expense"/>
    <x v="2"/>
    <x v="20"/>
    <s v="Insurance Vehicles"/>
    <n v="12500"/>
    <n v="14600"/>
    <n v="29600"/>
  </r>
  <r>
    <n v="6660"/>
    <s v="Expense"/>
    <x v="1"/>
    <x v="10"/>
    <s v="Other Operating Expenses"/>
    <n v="4266350"/>
    <n v="0"/>
    <n v="69997"/>
  </r>
  <r>
    <n v="6740"/>
    <s v="Expense"/>
    <x v="3"/>
    <x v="21"/>
    <s v="Currency Exch Losses"/>
    <n v="8545303.9700000007"/>
    <n v="23013925.420000002"/>
    <n v="2298777"/>
  </r>
  <r>
    <n v="6750"/>
    <s v="Expense"/>
    <x v="3"/>
    <x v="14"/>
    <s v="Bank Charges"/>
    <n v="791316.21"/>
    <n v="1946603.51"/>
    <n v="1580224"/>
  </r>
  <r>
    <n v="6810"/>
    <s v="Expense"/>
    <x v="1"/>
    <x v="10"/>
    <s v="Shortages and Damages"/>
    <n v="255150.32"/>
    <n v="518656.78"/>
    <n v="498932"/>
  </r>
  <r>
    <n v="6814"/>
    <s v="Expense"/>
    <x v="1"/>
    <x v="22"/>
    <s v="GE Foreign Invoices"/>
    <n v="102648275.06"/>
    <n v="124709507.75"/>
    <m/>
  </r>
  <r>
    <n v="6890"/>
    <s v="Expense"/>
    <x v="1"/>
    <x v="10"/>
    <s v="Project Costs"/>
    <n v="6759696.21"/>
    <n v="8974628.6099999994"/>
    <m/>
  </r>
  <r>
    <n v="6910"/>
    <s v="Expense"/>
    <x v="5"/>
    <x v="23"/>
    <s v="Amortisation Tangible Ass"/>
    <n v="43167928.18"/>
    <n v="48363357.460000001"/>
    <n v="106364760"/>
  </r>
  <r>
    <n v="6911"/>
    <s v="Expense"/>
    <x v="5"/>
    <x v="24"/>
    <s v="Amort. Intangible Assets"/>
    <n v="831642.84"/>
    <n v="1109130.0900000001"/>
    <n v="1127102"/>
  </r>
  <r>
    <n v="6914"/>
    <s v="Expense"/>
    <x v="1"/>
    <x v="25"/>
    <s v="Disposal of Assets"/>
    <n v="0"/>
    <n v="0"/>
    <n v="1134811"/>
  </r>
  <r>
    <n v="6990"/>
    <s v="Expense"/>
    <x v="6"/>
    <x v="26"/>
    <s v="Income tax expense"/>
    <n v="15640950.797000002"/>
    <n v="16518907"/>
    <n v="6338458"/>
  </r>
  <r>
    <n v="7010"/>
    <s v="Revenue"/>
    <x v="7"/>
    <x v="27"/>
    <s v="Rooms Revenue RR"/>
    <n v="-37885172.049999997"/>
    <n v="-4795381.93"/>
    <n v="-16735822"/>
  </r>
  <r>
    <n v="7011"/>
    <s v="Revenue"/>
    <x v="7"/>
    <x v="27"/>
    <s v="Room Rev. LCR"/>
    <n v="-158453139.94999999"/>
    <n v="-213721979.94"/>
    <n v="-176420992"/>
  </r>
  <r>
    <n v="7012"/>
    <s v="Revenue"/>
    <x v="7"/>
    <x v="27"/>
    <s v="Room Revenue FIT"/>
    <n v="-48397751.369999997"/>
    <n v="-31010944.579999998"/>
    <n v="-29520632"/>
  </r>
  <r>
    <n v="7013"/>
    <s v="Revenue"/>
    <x v="7"/>
    <x v="27"/>
    <s v="Room Revenue DR"/>
    <n v="-31024307.739999998"/>
    <n v="-40627352.450000003"/>
    <n v="-9804637"/>
  </r>
  <r>
    <n v="7016"/>
    <s v="Revenue"/>
    <x v="7"/>
    <x v="27"/>
    <s v="Room Rev. TOR"/>
    <n v="-184638.78"/>
    <n v="-21086.61"/>
    <n v="-334554"/>
  </r>
  <r>
    <n v="7018"/>
    <s v="Revenue"/>
    <x v="7"/>
    <x v="27"/>
    <s v="RRev MCI"/>
    <n v="-283231.43"/>
    <n v="0"/>
    <n v="-118978"/>
  </r>
  <r>
    <n v="7020"/>
    <s v="Revenue"/>
    <x v="7"/>
    <x v="27"/>
    <s v="City &amp; Local Tax"/>
    <n v="-2895721.14"/>
    <n v="-22274421.949999999"/>
    <n v="0"/>
  </r>
  <r>
    <n v="7030"/>
    <s v="Revenue"/>
    <x v="7"/>
    <x v="28"/>
    <s v="Revenue Food"/>
    <n v="-54596984.130000003"/>
    <n v="-134182871.08"/>
    <n v="-80667096"/>
  </r>
  <r>
    <n v="7031"/>
    <s v="Revenue"/>
    <x v="7"/>
    <x v="28"/>
    <s v="Rev.Restaurant Food"/>
    <n v="-11777366.58"/>
    <n v="0"/>
    <m/>
  </r>
  <r>
    <n v="7032"/>
    <s v="Revenue"/>
    <x v="7"/>
    <x v="28"/>
    <s v="Revenue Food Minibar"/>
    <n v="-1449416.8"/>
    <n v="-1465350.05"/>
    <n v="-1314658"/>
  </r>
  <r>
    <n v="7033"/>
    <s v="Revenue"/>
    <x v="7"/>
    <x v="28"/>
    <s v="Rev.Bubble's Bar Food"/>
    <n v="-1765571.6"/>
    <n v="0"/>
    <m/>
  </r>
  <r>
    <n v="7034"/>
    <s v="Revenue"/>
    <x v="7"/>
    <x v="28"/>
    <s v="Rev.Bar Pirro Food"/>
    <n v="-7718733.3700000001"/>
    <n v="0"/>
    <m/>
  </r>
  <r>
    <n v="7035"/>
    <s v="Revenue"/>
    <x v="7"/>
    <x v="28"/>
    <s v="Rev.Banquetting Food"/>
    <n v="-52826458.960000001"/>
    <n v="0"/>
    <m/>
  </r>
  <r>
    <n v="7040"/>
    <s v="Revenue"/>
    <x v="7"/>
    <x v="28"/>
    <s v="Revenue Beverage"/>
    <n v="0"/>
    <n v="-70053228.75"/>
    <n v="-81536205"/>
  </r>
  <r>
    <n v="7041"/>
    <s v="Revenue"/>
    <x v="7"/>
    <x v="28"/>
    <s v="Rev.Restaurant Beverage"/>
    <n v="-5638800.1200000001"/>
    <n v="0"/>
    <m/>
  </r>
  <r>
    <n v="7042"/>
    <s v="Revenue"/>
    <x v="7"/>
    <x v="28"/>
    <s v="Rev.Bar Pirro Beverage"/>
    <n v="-28139782.550000001"/>
    <n v="0"/>
    <m/>
  </r>
  <r>
    <n v="7043"/>
    <s v="Revenue"/>
    <x v="7"/>
    <x v="28"/>
    <s v="Rev.Bubble's Bar Beverag"/>
    <n v="-3737726.01"/>
    <n v="0"/>
    <m/>
  </r>
  <r>
    <n v="7044"/>
    <s v="Revenue"/>
    <x v="7"/>
    <x v="28"/>
    <s v="Rev.Banquetting &amp;Catering"/>
    <n v="-26171142.27"/>
    <n v="0"/>
    <m/>
  </r>
  <r>
    <n v="7046"/>
    <s v="Revenue"/>
    <x v="7"/>
    <x v="28"/>
    <s v="Revenue Beverage Minibar"/>
    <n v="-3919599.96"/>
    <n v="-3840291.68"/>
    <n v="-3138450"/>
  </r>
  <r>
    <n v="7048"/>
    <s v="Revenue"/>
    <x v="7"/>
    <x v="28"/>
    <s v="Revenue F&amp;B Other"/>
    <n v="-17093303.690000001"/>
    <n v="-16939769.359999999"/>
    <n v="-12204004"/>
  </r>
  <r>
    <n v="7049"/>
    <s v="Revenue"/>
    <x v="7"/>
    <x v="28"/>
    <s v="Revenue Tobaccoes"/>
    <n v="-1242618.51"/>
    <n v="-1451566.36"/>
    <n v="-1297311"/>
  </r>
  <r>
    <n v="7050"/>
    <s v="Revenue"/>
    <x v="7"/>
    <x v="29"/>
    <s v="Guest Laundry"/>
    <n v="-1431895.82"/>
    <n v="-1262468.31"/>
    <n v="-1241404"/>
  </r>
  <r>
    <n v="7061"/>
    <s v="Revenue"/>
    <x v="7"/>
    <x v="30"/>
    <s v="Office Room Rental"/>
    <n v="-812941.68"/>
    <n v="-2473029.17"/>
    <n v="-2328657"/>
  </r>
  <r>
    <n v="7062"/>
    <s v="Revenue"/>
    <x v="7"/>
    <x v="30"/>
    <s v="Rental VAT 0%"/>
    <n v="-33792763.100000001"/>
    <n v="-36001762"/>
    <n v="-43891234"/>
  </r>
  <r>
    <n v="7065"/>
    <s v="Revenue"/>
    <x v="7"/>
    <x v="30"/>
    <s v="Telephone Revenue/Rooms"/>
    <n v="-729344.52"/>
    <n v="-1139983.3899999999"/>
    <m/>
  </r>
  <r>
    <n v="7066"/>
    <s v="Revenue"/>
    <x v="7"/>
    <x v="30"/>
    <s v="Teleph. Offices/B.Center"/>
    <n v="-1128784.28"/>
    <n v="-1516225.16"/>
    <m/>
  </r>
  <r>
    <n v="7070"/>
    <s v="Revenue"/>
    <x v="7"/>
    <x v="30"/>
    <s v="Garage Short Term"/>
    <n v="-23183.33"/>
    <n v="-275"/>
    <n v="-27500"/>
  </r>
  <r>
    <n v="7071"/>
    <s v="Revenue"/>
    <x v="7"/>
    <x v="30"/>
    <s v="Garage Long Term"/>
    <n v="-7271621.21"/>
    <n v="-4888212.67"/>
    <n v="-1933208"/>
  </r>
  <r>
    <n v="7075"/>
    <s v="Revenue"/>
    <x v="7"/>
    <x v="29"/>
    <s v="Staff/Repres VAT Bill"/>
    <n v="-2698007.4"/>
    <n v="-3442731.44"/>
    <m/>
  </r>
  <r>
    <n v="7085"/>
    <s v="Revenue"/>
    <x v="7"/>
    <x v="29"/>
    <s v="Revenue Tennis"/>
    <n v="-525474.85"/>
    <n v="-539374.92000000004"/>
    <n v="-1038768"/>
  </r>
  <r>
    <n v="7086"/>
    <s v="Revenue"/>
    <x v="7"/>
    <x v="29"/>
    <s v="Revenue Fit.Memb"/>
    <n v="-3441413.4"/>
    <n v="-3301664.09"/>
    <n v="-2618794"/>
  </r>
  <r>
    <n v="7090"/>
    <s v="Revenue"/>
    <x v="7"/>
    <x v="29"/>
    <s v="Rev.Other Operational"/>
    <n v="-1639735.08"/>
    <n v="-1990738.15"/>
    <n v="-1052397"/>
  </r>
  <r>
    <n v="7110"/>
    <s v="Revenue"/>
    <x v="8"/>
    <x v="31"/>
    <s v="Interest from Bank Accoun"/>
    <n v="-4775580.46"/>
    <n v="0"/>
    <n v="-320051"/>
  </r>
  <r>
    <n v="7130"/>
    <s v="Revenue"/>
    <x v="8"/>
    <x v="21"/>
    <s v="Foreign Exchange Gains"/>
    <n v="-7912411.9699999997"/>
    <n v="-5522504.1100000003"/>
    <n v="-27777563"/>
  </r>
  <r>
    <n v="7500"/>
    <s v="Revenue"/>
    <x v="9"/>
    <x v="32"/>
    <s v="GE Foreign Invoices"/>
    <n v="-102648275.06"/>
    <n v="-124709507.75"/>
    <m/>
  </r>
  <r>
    <n v="6322"/>
    <s v="Expense"/>
    <x v="2"/>
    <x v="7"/>
    <s v="Parking Fees"/>
    <n v="179462.12"/>
    <n v="0"/>
    <n v="0"/>
  </r>
  <r>
    <n v="6415"/>
    <s v="Expense"/>
    <x v="2"/>
    <x v="7"/>
    <s v="Author's Right"/>
    <n v="423000"/>
    <n v="0"/>
    <n v="0"/>
  </r>
  <r>
    <n v="7140"/>
    <s v="Revenue"/>
    <x v="8"/>
    <x v="31"/>
    <s v="Other Financial Revenue"/>
    <n v="-14916.3"/>
    <n v="0"/>
    <n v="0"/>
  </r>
  <r>
    <m/>
    <m/>
    <x v="10"/>
    <x v="33"/>
    <m/>
    <m/>
    <m/>
    <m/>
  </r>
  <r>
    <m/>
    <m/>
    <x v="10"/>
    <x v="33"/>
    <m/>
    <m/>
    <m/>
    <m/>
  </r>
  <r>
    <m/>
    <m/>
    <x v="10"/>
    <x v="33"/>
    <m/>
    <m/>
    <m/>
    <m/>
  </r>
  <r>
    <m/>
    <m/>
    <x v="10"/>
    <x v="33"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9">
  <r>
    <n v="1010"/>
    <x v="0"/>
    <x v="0"/>
    <x v="0"/>
    <s v="Capital"/>
    <n v="-532936250"/>
    <n v="-532936250"/>
    <n v="-831600000"/>
  </r>
  <r>
    <n v="1015"/>
    <x v="0"/>
    <x v="1"/>
    <x v="1"/>
    <s v="Legal Reserve Fund"/>
    <n v="-20286397.75"/>
    <n v="-20286397.75"/>
    <n v="-20286398"/>
  </r>
  <r>
    <n v="1035"/>
    <x v="0"/>
    <x v="2"/>
    <x v="2"/>
    <s v="Ret.Earnings Prev.Year"/>
    <n v="-254718783.45000035"/>
    <n v="-139955932.71000001"/>
    <n v="-106526680"/>
  </r>
  <r>
    <n v="1450"/>
    <x v="0"/>
    <x v="1"/>
    <x v="3"/>
    <s v="FF&amp;E Reserve"/>
    <n v="-21045576.32"/>
    <n v="-21045576.32"/>
    <n v="-15917053"/>
  </r>
  <r>
    <n v="1510"/>
    <x v="1"/>
    <x v="3"/>
    <x v="4"/>
    <s v="Reserve for unfors Risks"/>
    <n v="-40712691.990000002"/>
    <n v="-40712691.990000002"/>
    <n v="-40712692"/>
  </r>
  <r>
    <n v="1710"/>
    <x v="2"/>
    <x v="4"/>
    <x v="5"/>
    <s v="Prepaid Insurance"/>
    <n v="2993505.9"/>
    <n v="1114750"/>
    <n v="1133125"/>
  </r>
  <r>
    <n v="1720"/>
    <x v="2"/>
    <x v="4"/>
    <x v="5"/>
    <s v="Prepaid Mainten. Contract"/>
    <n v="1275720.3899999999"/>
    <n v="417757.69"/>
    <n v="38623"/>
  </r>
  <r>
    <n v="1740"/>
    <x v="2"/>
    <x v="4"/>
    <x v="5"/>
    <s v="Prepaid Lease Land"/>
    <n v="0"/>
    <n v="0"/>
    <n v="941030"/>
  </r>
  <r>
    <n v="1790"/>
    <x v="2"/>
    <x v="4"/>
    <x v="5"/>
    <s v="Prepaid Membership Fees"/>
    <n v="61161.81"/>
    <n v="58143.65"/>
    <n v="182403"/>
  </r>
  <r>
    <n v="1810"/>
    <x v="2"/>
    <x v="5"/>
    <x v="6"/>
    <s v="Guar. Deposit Sauna"/>
    <n v="1328096.33"/>
    <n v="1328096.33"/>
    <n v="1328096"/>
  </r>
  <r>
    <n v="2130"/>
    <x v="2"/>
    <x v="6"/>
    <x v="7"/>
    <s v="Software"/>
    <n v="21449672.370000001"/>
    <n v="21449672.370000001"/>
    <n v="21449672"/>
  </r>
  <r>
    <n v="2210"/>
    <x v="2"/>
    <x v="7"/>
    <x v="8"/>
    <s v="Buildings"/>
    <n v="1613530360.75"/>
    <n v="1613530360.75"/>
    <n v="1613395444"/>
  </r>
  <r>
    <n v="2215"/>
    <x v="2"/>
    <x v="7"/>
    <x v="9"/>
    <s v="Machines &amp; Tools"/>
    <n v="87382269.090000004"/>
    <n v="87382269.090000004"/>
    <n v="85606823"/>
  </r>
  <r>
    <n v="2220"/>
    <x v="2"/>
    <x v="7"/>
    <x v="9"/>
    <s v="Kitchen Furniture&amp; Equipm"/>
    <n v="5515274.0800000001"/>
    <n v="4986113.7"/>
    <n v="4673248"/>
  </r>
  <r>
    <n v="2225"/>
    <x v="2"/>
    <x v="7"/>
    <x v="9"/>
    <s v="Hotel Furniture"/>
    <n v="229254286.55000001"/>
    <n v="228563793.72999999"/>
    <n v="226311246"/>
  </r>
  <r>
    <n v="2230"/>
    <x v="2"/>
    <x v="7"/>
    <x v="9"/>
    <s v="Office Furniture"/>
    <n v="4411083.08"/>
    <n v="4301883.08"/>
    <n v="4301883"/>
  </r>
  <r>
    <n v="2235"/>
    <x v="2"/>
    <x v="7"/>
    <x v="9"/>
    <s v="Office Equipm. &amp; EDP Hard"/>
    <n v="12947526.93"/>
    <n v="11197115.789999999"/>
    <n v="10851203"/>
  </r>
  <r>
    <n v="2240"/>
    <x v="2"/>
    <x v="7"/>
    <x v="10"/>
    <s v="Vehicles"/>
    <n v="810531.44"/>
    <n v="810531.44"/>
    <n v="810531"/>
  </r>
  <r>
    <n v="2242"/>
    <x v="2"/>
    <x v="7"/>
    <x v="9"/>
    <s v="Operating Equipment"/>
    <n v="6814687.6699999999"/>
    <n v="5572588.4699999997"/>
    <n v="5572588"/>
  </r>
  <r>
    <n v="2245"/>
    <x v="2"/>
    <x v="7"/>
    <x v="9"/>
    <s v="Other Furniture &amp; Equipm"/>
    <n v="5326138.07"/>
    <n v="5326138.07"/>
    <n v="5326138"/>
  </r>
  <r>
    <n v="2396"/>
    <x v="2"/>
    <x v="7"/>
    <x v="11"/>
    <s v="Prepaid Fix Assets"/>
    <n v="349223.28"/>
    <n v="15607822.699999999"/>
    <n v="11415823"/>
  </r>
  <r>
    <n v="2510"/>
    <x v="2"/>
    <x v="7"/>
    <x v="12"/>
    <s v="Depr. of Building"/>
    <n v="-1132125436.0799999"/>
    <n v="-1106788334.77"/>
    <n v="-1080121224"/>
  </r>
  <r>
    <n v="2515"/>
    <x v="2"/>
    <x v="7"/>
    <x v="13"/>
    <s v="Depr. Machines&amp;Tools"/>
    <n v="-77250164.390000001"/>
    <n v="-74838118.790000007"/>
    <n v="-72040052"/>
  </r>
  <r>
    <n v="2520"/>
    <x v="2"/>
    <x v="7"/>
    <x v="13"/>
    <s v="Depr.  Kitchen Furniture"/>
    <n v="-3399223.01"/>
    <n v="-3002500.48"/>
    <n v="-2545384"/>
  </r>
  <r>
    <n v="2525"/>
    <x v="2"/>
    <x v="7"/>
    <x v="13"/>
    <s v="Depr. Hotel Furniture"/>
    <n v="-174554238.18000001"/>
    <n v="-160938629.97"/>
    <n v="-144157291"/>
  </r>
  <r>
    <n v="2530"/>
    <x v="2"/>
    <x v="7"/>
    <x v="13"/>
    <s v="Dep. Office Furniture"/>
    <n v="-4012814.15"/>
    <n v="-3924540.64"/>
    <n v="-3830205"/>
  </r>
  <r>
    <n v="2535"/>
    <x v="2"/>
    <x v="7"/>
    <x v="13"/>
    <s v="Depr. Off. Equip.&amp; EDP HW"/>
    <n v="-8358999.6399999997"/>
    <n v="-7371204.4000000004"/>
    <n v="-6140252"/>
  </r>
  <r>
    <n v="2540"/>
    <x v="2"/>
    <x v="7"/>
    <x v="14"/>
    <s v="Depr. Vehicles"/>
    <n v="-695072.51"/>
    <n v="-666207.72"/>
    <n v="-630127"/>
  </r>
  <r>
    <n v="2542"/>
    <x v="2"/>
    <x v="7"/>
    <x v="13"/>
    <s v="Depr. Operating Equipment"/>
    <n v="-5465395.3300000001"/>
    <n v="-5340281.91"/>
    <n v="-5282205"/>
  </r>
  <r>
    <n v="2545"/>
    <x v="2"/>
    <x v="7"/>
    <x v="13"/>
    <s v="Depr. Other Furniture Equ"/>
    <n v="-4540337.42"/>
    <n v="-4363933.8499999996"/>
    <n v="-4123383"/>
  </r>
  <r>
    <n v="2630"/>
    <x v="2"/>
    <x v="6"/>
    <x v="15"/>
    <s v="Depr. Software"/>
    <n v="-18954743.620000001"/>
    <n v="-18123100.780000001"/>
    <n v="-17014244"/>
  </r>
  <r>
    <n v="3110"/>
    <x v="2"/>
    <x v="8"/>
    <x v="16"/>
    <s v="Food"/>
    <n v="2439032.7799999998"/>
    <n v="2967869.06"/>
    <n v="2530290"/>
  </r>
  <r>
    <n v="3120"/>
    <x v="2"/>
    <x v="8"/>
    <x v="17"/>
    <s v="Beverage"/>
    <n v="2513665.79"/>
    <n v="3006844.74"/>
    <n v="2455906"/>
  </r>
  <r>
    <n v="3130"/>
    <x v="2"/>
    <x v="8"/>
    <x v="18"/>
    <s v="Tobaccos"/>
    <n v="162189.06"/>
    <n v="151263.72"/>
    <n v="115153"/>
  </r>
  <r>
    <n v="3132"/>
    <x v="2"/>
    <x v="8"/>
    <x v="18"/>
    <s v="Sales Material"/>
    <n v="1504245.6"/>
    <n v="1658133.1"/>
    <n v="225844"/>
  </r>
  <r>
    <n v="3143"/>
    <x v="2"/>
    <x v="8"/>
    <x v="19"/>
    <s v="Guest Supplies"/>
    <n v="1942007.08"/>
    <n v="2431864.13"/>
    <n v="2341241"/>
  </r>
  <r>
    <n v="3144"/>
    <x v="2"/>
    <x v="8"/>
    <x v="20"/>
    <s v="Cleaning/San.Supplies"/>
    <n v="624068.73"/>
    <n v="613596.1"/>
    <n v="1231010"/>
  </r>
  <r>
    <n v="3145"/>
    <x v="2"/>
    <x v="8"/>
    <x v="18"/>
    <s v="Printed Matter/Paper Supp"/>
    <n v="929795.86"/>
    <n v="1122596.6299999999"/>
    <n v="849058"/>
  </r>
  <r>
    <n v="3146"/>
    <x v="2"/>
    <x v="8"/>
    <x v="18"/>
    <s v="Stationery"/>
    <n v="608088.92000000004"/>
    <n v="1067680.69"/>
    <n v="748748"/>
  </r>
  <r>
    <n v="3148"/>
    <x v="2"/>
    <x v="8"/>
    <x v="18"/>
    <s v="Maintenance Supplies"/>
    <n v="0"/>
    <n v="0"/>
    <n v="836908"/>
  </r>
  <r>
    <n v="3149"/>
    <x v="2"/>
    <x v="8"/>
    <x v="18"/>
    <s v="Gen. Store II"/>
    <n v="1490700.15"/>
    <n v="1675328.7"/>
    <n v="3079492"/>
  </r>
  <r>
    <n v="3151"/>
    <x v="2"/>
    <x v="8"/>
    <x v="18"/>
    <s v="Cutlery and Silver"/>
    <n v="741792.99"/>
    <n v="791604.36"/>
    <n v="1466324"/>
  </r>
  <r>
    <n v="3152"/>
    <x v="2"/>
    <x v="8"/>
    <x v="18"/>
    <s v="China and Glassware"/>
    <n v="3881846.98"/>
    <n v="3364025.06"/>
    <n v="3172633"/>
  </r>
  <r>
    <n v="3153"/>
    <x v="2"/>
    <x v="8"/>
    <x v="18"/>
    <s v="Kitchen Utens.,Holloware"/>
    <n v="0"/>
    <n v="0"/>
    <n v="1515119"/>
  </r>
  <r>
    <n v="3154"/>
    <x v="2"/>
    <x v="8"/>
    <x v="18"/>
    <s v="Linen, Uniforms"/>
    <n v="5324650.17"/>
    <n v="5563992.7599999998"/>
    <n v="6149037"/>
  </r>
  <r>
    <n v="3156"/>
    <x v="2"/>
    <x v="8"/>
    <x v="18"/>
    <s v="Energy"/>
    <n v="2079679.06"/>
    <n v="2116997.23"/>
    <n v="2202982"/>
  </r>
  <r>
    <n v="4110"/>
    <x v="1"/>
    <x v="9"/>
    <x v="21"/>
    <s v="Accounts Payable-Domestic"/>
    <n v="-13740714.9"/>
    <n v="-9443054.6600000001"/>
    <n v="-11541505"/>
  </r>
  <r>
    <n v="4120"/>
    <x v="1"/>
    <x v="9"/>
    <x v="21"/>
    <s v="Acc.Payable-Foreign"/>
    <n v="-796783.35000000009"/>
    <n v="-1045403.42"/>
    <n v="-833370"/>
  </r>
  <r>
    <n v="4135"/>
    <x v="1"/>
    <x v="9"/>
    <x v="22"/>
    <s v="A/P Rogner International"/>
    <n v="-5812406.1600000001"/>
    <n v="-7220837.2400000002"/>
    <n v="-2650906"/>
  </r>
  <r>
    <n v="4146"/>
    <x v="1"/>
    <x v="3"/>
    <x v="23"/>
    <s v="Guarantee Deposits Tenant"/>
    <n v="-2706795.3"/>
    <n v="-2706795.3"/>
    <n v="-2706795"/>
  </r>
  <r>
    <n v="4210"/>
    <x v="2"/>
    <x v="10"/>
    <x v="24"/>
    <s v="Acc. Receivable Domestic"/>
    <n v="24771055.309999999"/>
    <n v="15728180.199999999"/>
    <n v="15432488"/>
  </r>
  <r>
    <n v="4215"/>
    <x v="2"/>
    <x v="10"/>
    <x v="24"/>
    <s v="Acc. Receivable Foreign"/>
    <n v="8133682.4199999999"/>
    <n v="3579292.46"/>
    <n v="3823759"/>
  </r>
  <r>
    <n v="4221"/>
    <x v="2"/>
    <x v="11"/>
    <x v="25"/>
    <s v="Acc.Receivabl-Rogner Aust"/>
    <n v="0"/>
    <n v="0"/>
    <n v="81534319"/>
  </r>
  <r>
    <n v="4225"/>
    <x v="2"/>
    <x v="10"/>
    <x v="24"/>
    <s v="Guest Ledger"/>
    <n v="838798.65"/>
    <n v="318762.25"/>
    <n v="303452"/>
  </r>
  <r>
    <n v="4228"/>
    <x v="2"/>
    <x v="10"/>
    <x v="26"/>
    <s v="Cash Income Bridge Acc."/>
    <n v="0"/>
    <n v="0"/>
    <m/>
  </r>
  <r>
    <n v="4247"/>
    <x v="2"/>
    <x v="10"/>
    <x v="27"/>
    <s v="VAT Deductable 20%"/>
    <n v="0"/>
    <n v="0"/>
    <n v="0"/>
  </r>
  <r>
    <n v="4249"/>
    <x v="2"/>
    <x v="10"/>
    <x v="28"/>
    <s v="Master acc. Credit Cards"/>
    <n v="428687.88"/>
    <n v="1297686.19"/>
    <n v="3081215"/>
  </r>
  <r>
    <n v="4298"/>
    <x v="2"/>
    <x v="10"/>
    <x v="29"/>
    <s v="Diff. Guest Ledger"/>
    <n v="0"/>
    <n v="0"/>
    <m/>
  </r>
  <r>
    <n v="4310"/>
    <x v="1"/>
    <x v="3"/>
    <x v="26"/>
    <s v="Payable Public Institutio"/>
    <n v="0"/>
    <n v="-30000"/>
    <m/>
  </r>
  <r>
    <n v="4315"/>
    <x v="1"/>
    <x v="3"/>
    <x v="30"/>
    <s v="Salaries Payab.c.month"/>
    <n v="-1113174.3"/>
    <n v="0"/>
    <m/>
  </r>
  <r>
    <n v="4414"/>
    <x v="1"/>
    <x v="3"/>
    <x v="31"/>
    <s v="VAT payable 20%"/>
    <n v="-5037368.6999999993"/>
    <n v="-6004786.8300000001"/>
    <n v="-6134650"/>
  </r>
  <r>
    <n v="4415"/>
    <x v="2"/>
    <x v="4"/>
    <x v="5"/>
    <s v="Import Tax"/>
    <n v="0"/>
    <n v="0"/>
    <n v="164876"/>
  </r>
  <r>
    <n v="4416"/>
    <x v="1"/>
    <x v="3"/>
    <x v="23"/>
    <s v="10%_Withholed_TAX"/>
    <n v="-205407.81"/>
    <n v="-213833.41"/>
    <n v="7782"/>
  </r>
  <r>
    <n v="4417"/>
    <x v="2"/>
    <x v="10"/>
    <x v="32"/>
    <s v="10%_Withholded_TAX_PAID"/>
    <n v="10023946"/>
    <n v="10023946"/>
    <n v="0"/>
  </r>
  <r>
    <n v="4420"/>
    <x v="1"/>
    <x v="3"/>
    <x v="30"/>
    <s v="Pers.Income Tax Payable"/>
    <n v="-1022871"/>
    <n v="-920806"/>
    <n v="-587814"/>
  </r>
  <r>
    <n v="4421"/>
    <x v="1"/>
    <x v="3"/>
    <x v="30"/>
    <s v="Payable Social/Health Ins"/>
    <n v="-1430880"/>
    <n v="-1266191"/>
    <n v="-1174972"/>
  </r>
  <r>
    <n v="4422"/>
    <x v="2"/>
    <x v="10"/>
    <x v="32"/>
    <s v="Recble PublicInstitucion"/>
    <n v="4062414.49"/>
    <n v="16499.63"/>
    <m/>
  </r>
  <r>
    <n v="4435"/>
    <x v="1"/>
    <x v="3"/>
    <x v="23"/>
    <s v="Local Tax - City Tax"/>
    <n v="0"/>
    <n v="-1233034.29"/>
    <n v="-1270936"/>
  </r>
  <r>
    <n v="4440"/>
    <x v="1"/>
    <x v="3"/>
    <x v="33"/>
    <s v="Income tax payable"/>
    <n v="0"/>
    <n v="-9254510"/>
    <n v="-3133458"/>
  </r>
  <r>
    <n v="4707"/>
    <x v="1"/>
    <x v="3"/>
    <x v="4"/>
    <s v="Accr.-Travel Ag. Commiss."/>
    <n v="0"/>
    <n v="0"/>
    <n v="-817160"/>
  </r>
  <r>
    <n v="4708"/>
    <x v="1"/>
    <x v="3"/>
    <x v="4"/>
    <s v="Accr.-Energy cost"/>
    <n v="-1585601"/>
    <n v="-2397700"/>
    <n v="-691663"/>
  </r>
  <r>
    <n v="4709"/>
    <x v="1"/>
    <x v="3"/>
    <x v="4"/>
    <s v="Accr.-Maint. contracts"/>
    <n v="0"/>
    <n v="0"/>
    <n v="-312813"/>
  </r>
  <r>
    <n v="4710"/>
    <x v="1"/>
    <x v="3"/>
    <x v="4"/>
    <s v="Accr.-Maintenance Expense"/>
    <n v="-283333.67"/>
    <n v="-283333.67"/>
    <m/>
  </r>
  <r>
    <n v="4730"/>
    <x v="2"/>
    <x v="12"/>
    <x v="34"/>
    <s v="Prepaid income tax"/>
    <n v="9378657.2029999979"/>
    <n v="0"/>
    <n v="0"/>
  </r>
  <r>
    <n v="4735"/>
    <x v="1"/>
    <x v="3"/>
    <x v="4"/>
    <s v="Accr.-Others"/>
    <n v="-11869939.68"/>
    <n v="-727248.75"/>
    <n v="-2246961"/>
  </r>
  <r>
    <n v="4740"/>
    <x v="1"/>
    <x v="3"/>
    <x v="30"/>
    <s v="Salary Depot"/>
    <n v="-94943.72"/>
    <n v="-94943.72"/>
    <n v="-94944"/>
  </r>
  <r>
    <n v="4741"/>
    <x v="1"/>
    <x v="3"/>
    <x v="4"/>
    <s v="Accr.-N. taken Vacation"/>
    <n v="-11698349.699999999"/>
    <n v="-10246105.75"/>
    <n v="-11289126"/>
  </r>
  <r>
    <n v="4743"/>
    <x v="1"/>
    <x v="3"/>
    <x v="4"/>
    <s v="Accr.-Volontary Benefits"/>
    <n v="0"/>
    <n v="0"/>
    <m/>
  </r>
  <r>
    <n v="4746"/>
    <x v="1"/>
    <x v="3"/>
    <x v="4"/>
    <s v="Accr.-External  Audit"/>
    <n v="-683536.1"/>
    <n v="-832620"/>
    <n v="-1793480"/>
  </r>
  <r>
    <n v="4747"/>
    <x v="1"/>
    <x v="3"/>
    <x v="4"/>
    <s v="Accr.-Int.Audit &amp;o,HO-exp"/>
    <n v="0"/>
    <n v="0"/>
    <m/>
  </r>
  <r>
    <n v="4748"/>
    <x v="1"/>
    <x v="3"/>
    <x v="4"/>
    <s v="Accr.-Telephone Cost"/>
    <n v="0"/>
    <n v="-431355.25"/>
    <n v="-428037"/>
  </r>
  <r>
    <n v="4750"/>
    <x v="1"/>
    <x v="3"/>
    <x v="4"/>
    <s v="Management Fee I"/>
    <n v="0"/>
    <n v="-173268.21"/>
    <m/>
  </r>
  <r>
    <n v="4751"/>
    <x v="1"/>
    <x v="3"/>
    <x v="4"/>
    <s v="Management Fee II"/>
    <n v="0"/>
    <n v="-1796087.31"/>
    <m/>
  </r>
  <r>
    <n v="4752"/>
    <x v="2"/>
    <x v="10"/>
    <x v="32"/>
    <s v="Accr-RI Invoices"/>
    <n v="3058646.77"/>
    <n v="0"/>
    <n v="0"/>
  </r>
  <r>
    <n v="4780"/>
    <x v="2"/>
    <x v="10"/>
    <x v="35"/>
    <s v="Accr.- Salary"/>
    <n v="0"/>
    <n v="0"/>
    <m/>
  </r>
  <r>
    <n v="5010"/>
    <x v="2"/>
    <x v="5"/>
    <x v="36"/>
    <s v="Cash on Hand Gen. Cashier"/>
    <n v="848445.03"/>
    <n v="434608.71"/>
    <n v="1366363"/>
  </r>
  <r>
    <n v="5011"/>
    <x v="2"/>
    <x v="5"/>
    <x v="36"/>
    <s v="Cash on Hand FO"/>
    <n v="500000"/>
    <n v="500000"/>
    <n v="500000"/>
  </r>
  <r>
    <n v="5013"/>
    <x v="2"/>
    <x v="5"/>
    <x v="36"/>
    <s v="Cash on Hand-Purchasing"/>
    <n v="0"/>
    <n v="0"/>
    <m/>
  </r>
  <r>
    <n v="5023"/>
    <x v="2"/>
    <x v="5"/>
    <x v="37"/>
    <s v="Cash on Hand Euro"/>
    <n v="14632.11"/>
    <n v="0"/>
    <m/>
  </r>
  <r>
    <n v="5050"/>
    <x v="2"/>
    <x v="5"/>
    <x v="37"/>
    <s v="Other Cash"/>
    <n v="9938.7900000000009"/>
    <n v="42485.279999999999"/>
    <n v="14473"/>
  </r>
  <r>
    <n v="5110"/>
    <x v="2"/>
    <x v="5"/>
    <x v="6"/>
    <s v="Raiffeisen Bank LEK"/>
    <n v="83348142.859999999"/>
    <n v="65853561.840000004"/>
    <n v="21269946"/>
  </r>
  <r>
    <n v="5115"/>
    <x v="2"/>
    <x v="5"/>
    <x v="38"/>
    <s v="Raiffeisen Bank USD"/>
    <n v="365430.6"/>
    <n v="7848118.7199999997"/>
    <n v="35373"/>
  </r>
  <r>
    <n v="5116"/>
    <x v="2"/>
    <x v="5"/>
    <x v="39"/>
    <s v="Bank Acc. Revenue ATS"/>
    <n v="0"/>
    <n v="1387.7"/>
    <n v="413880"/>
  </r>
  <r>
    <n v="5117"/>
    <x v="2"/>
    <x v="5"/>
    <x v="40"/>
    <s v="Raiffeisen Bank Deposit"/>
    <n v="87522370"/>
    <n v="45000000"/>
    <m/>
  </r>
  <r>
    <n v="5118"/>
    <x v="2"/>
    <x v="5"/>
    <x v="41"/>
    <s v="Tirana Bank LEK"/>
    <n v="0"/>
    <n v="0"/>
    <n v="19278741"/>
  </r>
  <r>
    <n v="5120"/>
    <x v="2"/>
    <x v="5"/>
    <x v="42"/>
    <s v="Raiffeisen Bank EUR"/>
    <n v="154715025.15000001"/>
    <n v="2797833.56"/>
    <n v="32423028"/>
  </r>
  <r>
    <n v="5123"/>
    <x v="2"/>
    <x v="5"/>
    <x v="39"/>
    <s v="Tirana Bank EURO"/>
    <n v="0"/>
    <n v="0"/>
    <n v="91947061"/>
  </r>
  <r>
    <n v="5124"/>
    <x v="2"/>
    <x v="5"/>
    <x v="43"/>
    <s v="American Bank LEK"/>
    <n v="8602406.7699999996"/>
    <n v="35635055.630000003"/>
    <n v="11540142"/>
  </r>
  <r>
    <n v="5125"/>
    <x v="2"/>
    <x v="5"/>
    <x v="44"/>
    <s v="American Bank USD"/>
    <n v="0"/>
    <n v="0"/>
    <n v="329793"/>
  </r>
  <r>
    <n v="5126"/>
    <x v="2"/>
    <x v="5"/>
    <x v="45"/>
    <s v="American Bank EUR"/>
    <n v="1954132.42"/>
    <n v="3981408.44"/>
    <n v="34897741"/>
  </r>
  <r>
    <n v="5128"/>
    <x v="2"/>
    <x v="5"/>
    <x v="46"/>
    <s v="Alpha Bank ALL"/>
    <n v="10555675.119999999"/>
    <n v="3629901.16"/>
    <n v="14873107"/>
  </r>
  <r>
    <n v="5131"/>
    <x v="2"/>
    <x v="5"/>
    <x v="38"/>
    <s v="Bank Account Oper. USD"/>
    <n v="23606.63"/>
    <n v="23606.63"/>
    <n v="23607"/>
  </r>
  <r>
    <n v="5151"/>
    <x v="2"/>
    <x v="5"/>
    <x v="47"/>
    <s v="Erste Bank EUR"/>
    <n v="0"/>
    <n v="81604922.430000007"/>
    <n v="73719556"/>
  </r>
  <r>
    <n v="5199"/>
    <x v="2"/>
    <x v="5"/>
    <x v="36"/>
    <s v="Cash Sales Bridge Acc."/>
    <n v="9891645.8200000003"/>
    <n v="4471557.71"/>
    <n v="1686619"/>
  </r>
  <r>
    <n v="5200"/>
    <x v="2"/>
    <x v="5"/>
    <x v="40"/>
    <s v="Bridge Acc - Transf. Bank"/>
    <n v="0"/>
    <n v="410819.95"/>
    <m/>
  </r>
  <r>
    <n v="5040"/>
    <x v="1"/>
    <x v="3"/>
    <x v="4"/>
    <s v="Due Back, Reimb."/>
    <n v="-3477"/>
    <n v="0"/>
    <n v="0"/>
  </r>
  <r>
    <n v="5121"/>
    <x v="2"/>
    <x v="5"/>
    <x v="42"/>
    <s v="RLB NOE WIENE AG"/>
    <n v="45262025.539999999"/>
    <n v="0"/>
    <n v="0"/>
  </r>
  <r>
    <m/>
    <x v="3"/>
    <x v="13"/>
    <x v="48"/>
    <m/>
    <m/>
    <m/>
    <m/>
  </r>
  <r>
    <m/>
    <x v="3"/>
    <x v="13"/>
    <x v="48"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64">
  <r>
    <n v="1010"/>
    <x v="0"/>
    <x v="0"/>
    <x v="0"/>
    <s v="Share capital"/>
    <m/>
    <s v="Capital"/>
    <n v="-532936250"/>
    <n v="-532936250"/>
    <m/>
    <m/>
    <n v="-532936250"/>
  </r>
  <r>
    <n v="1015"/>
    <x v="0"/>
    <x v="0"/>
    <x v="1"/>
    <s v="Reserves - Legal reserve"/>
    <m/>
    <s v="Legal Reserve Fund"/>
    <n v="-20286397.75"/>
    <n v="-20286397.75"/>
    <m/>
    <m/>
    <n v="-20286397.75"/>
  </r>
  <r>
    <n v="1035"/>
    <x v="0"/>
    <x v="0"/>
    <x v="2"/>
    <s v="Retained earnings"/>
    <m/>
    <s v="Ret.Earnings Prev.Year"/>
    <n v="-112774966.18000001"/>
    <n v="-254718783.45000002"/>
    <m/>
    <m/>
    <n v="-254718783.45000002"/>
  </r>
  <r>
    <n v="1450"/>
    <x v="0"/>
    <x v="0"/>
    <x v="1"/>
    <s v="Reserves - Other reserves"/>
    <m/>
    <s v="FF&amp;E Reserve"/>
    <n v="-21045576.32"/>
    <n v="-21045576.32"/>
    <m/>
    <m/>
    <n v="-21045576.32"/>
  </r>
  <r>
    <n v="1510"/>
    <x v="0"/>
    <x v="1"/>
    <x v="3"/>
    <s v="Accrued liabilities"/>
    <m/>
    <s v="Reserve for unfors Risks"/>
    <n v="-40712691.990000002"/>
    <n v="-40712691.990000002"/>
    <m/>
    <m/>
    <n v="-40712691.990000002"/>
  </r>
  <r>
    <n v="1710"/>
    <x v="0"/>
    <x v="2"/>
    <x v="4"/>
    <s v="Prepaid expenses"/>
    <m/>
    <s v="Prepaid Insurance"/>
    <n v="498917.91"/>
    <n v="2993505.9"/>
    <m/>
    <m/>
    <n v="2993505.9"/>
  </r>
  <r>
    <n v="1720"/>
    <x v="0"/>
    <x v="2"/>
    <x v="4"/>
    <s v="Prepaid expenses"/>
    <m/>
    <s v="Prepaid Mainten. Contract"/>
    <n v="1822171.37"/>
    <n v="1275720.3899999999"/>
    <m/>
    <m/>
    <n v="1275720.3899999999"/>
  </r>
  <r>
    <n v="1740"/>
    <x v="0"/>
    <x v="2"/>
    <x v="4"/>
    <s v="Prepaid expenses"/>
    <m/>
    <s v="Prepaid Lease Land"/>
    <n v="1065391"/>
    <n v="0"/>
    <m/>
    <m/>
    <m/>
  </r>
  <r>
    <n v="1790"/>
    <x v="0"/>
    <x v="2"/>
    <x v="4"/>
    <s v="Prepaid expenses"/>
    <m/>
    <s v="Prepaid Membership Fees"/>
    <n v="838234.35"/>
    <n v="61161.81"/>
    <m/>
    <m/>
    <n v="61161.81"/>
  </r>
  <r>
    <n v="1810"/>
    <x v="0"/>
    <x v="2"/>
    <x v="5"/>
    <s v="Raiffeisen Bank (Lek)"/>
    <m/>
    <s v="Guar. Deposit Sauna"/>
    <n v="1328096.33"/>
    <n v="1328096.33"/>
    <m/>
    <m/>
    <n v="1328096.33"/>
  </r>
  <r>
    <n v="2130"/>
    <x v="0"/>
    <x v="2"/>
    <x v="6"/>
    <s v="Software"/>
    <m/>
    <s v="Software"/>
    <n v="21449672.370000001"/>
    <n v="21449672.370000001"/>
    <m/>
    <m/>
    <n v="21449672.370000001"/>
  </r>
  <r>
    <n v="2190"/>
    <x v="0"/>
    <x v="2"/>
    <x v="7"/>
    <s v="Other"/>
    <m/>
    <s v="Other Assets"/>
    <n v="698812.56"/>
    <m/>
    <m/>
    <m/>
    <m/>
  </r>
  <r>
    <n v="2210"/>
    <x v="0"/>
    <x v="2"/>
    <x v="7"/>
    <s v="Building"/>
    <m/>
    <s v="Buildings"/>
    <n v="1613530360.75"/>
    <n v="1613530360.75"/>
    <m/>
    <m/>
    <n v="1613530360.75"/>
  </r>
  <r>
    <n v="2215"/>
    <x v="0"/>
    <x v="2"/>
    <x v="7"/>
    <s v="Office and room equipment"/>
    <m/>
    <s v="Machines &amp; Tools"/>
    <n v="87382269.090000004"/>
    <n v="87382269.090000004"/>
    <m/>
    <m/>
    <n v="87382269.090000004"/>
  </r>
  <r>
    <n v="2220"/>
    <x v="0"/>
    <x v="2"/>
    <x v="7"/>
    <s v="Office and room equipment"/>
    <m/>
    <s v="Kitchen Furniture&amp; Equipm"/>
    <n v="5515274.0800000001"/>
    <n v="5515274.0800000001"/>
    <m/>
    <m/>
    <n v="5515274.0800000001"/>
  </r>
  <r>
    <n v="2225"/>
    <x v="0"/>
    <x v="2"/>
    <x v="7"/>
    <s v="Office and room equipment"/>
    <m/>
    <s v="Hotel Furniture"/>
    <n v="229254286.55000001"/>
    <n v="229254286.55000001"/>
    <m/>
    <m/>
    <n v="229254286.55000001"/>
  </r>
  <r>
    <n v="2230"/>
    <x v="0"/>
    <x v="2"/>
    <x v="7"/>
    <s v="Office and room equipment"/>
    <m/>
    <s v="Office Furniture"/>
    <n v="4411083.08"/>
    <n v="4411083.08"/>
    <m/>
    <m/>
    <n v="4411083.08"/>
  </r>
  <r>
    <n v="2235"/>
    <x v="0"/>
    <x v="2"/>
    <x v="7"/>
    <s v="Office and room equipment"/>
    <m/>
    <s v="Office Equipm. &amp; EDP Hard"/>
    <n v="12947526.93"/>
    <n v="12947526.93"/>
    <m/>
    <m/>
    <n v="12947526.93"/>
  </r>
  <r>
    <n v="2240"/>
    <x v="0"/>
    <x v="2"/>
    <x v="7"/>
    <s v="Vehicles"/>
    <m/>
    <s v="Vehicles"/>
    <n v="810531.44"/>
    <n v="810531.44"/>
    <m/>
    <m/>
    <n v="810531.44"/>
  </r>
  <r>
    <n v="2242"/>
    <x v="0"/>
    <x v="2"/>
    <x v="7"/>
    <s v="Office and room equipment"/>
    <m/>
    <s v="Operating Equipment"/>
    <n v="6814687.6699999999"/>
    <n v="6814687.6699999999"/>
    <m/>
    <m/>
    <n v="6814687.6699999999"/>
  </r>
  <r>
    <n v="2245"/>
    <x v="0"/>
    <x v="2"/>
    <x v="7"/>
    <s v="Office and room equipment"/>
    <m/>
    <s v="Other Furniture &amp; Equipm"/>
    <n v="5326138.07"/>
    <n v="5326138.07"/>
    <m/>
    <m/>
    <n v="5326138.07"/>
  </r>
  <r>
    <n v="2295"/>
    <x v="0"/>
    <x v="2"/>
    <x v="7"/>
    <s v="Office and room equipment"/>
    <m/>
    <s v="FF&amp;E Additions dur. Year"/>
    <n v="8891720.5999999996"/>
    <m/>
    <m/>
    <m/>
    <m/>
  </r>
  <r>
    <n v="2395"/>
    <x v="0"/>
    <x v="2"/>
    <x v="7"/>
    <s v="Office and room equipment"/>
    <m/>
    <s v="Construction in Progress"/>
    <n v="9319291.5"/>
    <m/>
    <m/>
    <m/>
    <m/>
  </r>
  <r>
    <n v="2396"/>
    <x v="0"/>
    <x v="2"/>
    <x v="7"/>
    <s v="Prepaid Fix Assets"/>
    <m/>
    <s v="Prepaid Fix Assets"/>
    <n v="1494434.71"/>
    <n v="349223.28"/>
    <m/>
    <m/>
    <n v="349223.28"/>
  </r>
  <r>
    <n v="2510"/>
    <x v="0"/>
    <x v="2"/>
    <x v="7"/>
    <s v="Acc Depr - Building"/>
    <m/>
    <s v="Depr. of Building"/>
    <n v="-1152186551.9100001"/>
    <n v="-1132125436.0799999"/>
    <m/>
    <m/>
    <n v="-1132125436.0799999"/>
  </r>
  <r>
    <n v="2515"/>
    <x v="0"/>
    <x v="2"/>
    <x v="7"/>
    <s v="Acc Depr - Office and room equipment"/>
    <m/>
    <s v="Depr. Machines&amp;Tools"/>
    <n v="-79018074.810000002"/>
    <n v="-77250164.390000001"/>
    <m/>
    <m/>
    <n v="-77250164.390000001"/>
  </r>
  <r>
    <n v="2520"/>
    <x v="0"/>
    <x v="2"/>
    <x v="7"/>
    <s v="Acc Depr - Office and room equipment"/>
    <m/>
    <s v="Depr.  Kitchen Furniture"/>
    <n v="-3760662.21"/>
    <n v="-3399223.01"/>
    <m/>
    <m/>
    <n v="-3399223.01"/>
  </r>
  <r>
    <n v="2525"/>
    <x v="0"/>
    <x v="2"/>
    <x v="7"/>
    <s v="Acc Depr - Office and room equipment"/>
    <m/>
    <s v="Depr. Hotel Furniture"/>
    <n v="-183954512.40000001"/>
    <n v="-174554238.18000001"/>
    <m/>
    <m/>
    <n v="-174554238.18000001"/>
  </r>
  <r>
    <n v="2530"/>
    <x v="0"/>
    <x v="2"/>
    <x v="7"/>
    <s v="Acc Depr - Office and room equipment"/>
    <m/>
    <s v="Dep. Office Furniture"/>
    <n v="-4067946.19"/>
    <n v="-4012814.15"/>
    <m/>
    <m/>
    <n v="-4012814.15"/>
  </r>
  <r>
    <n v="2535"/>
    <x v="0"/>
    <x v="2"/>
    <x v="7"/>
    <s v="Acc Depr - Office and room equipment"/>
    <m/>
    <s v="Depr. Off. Equip.&amp; EDP HW"/>
    <n v="-9262084.4900000002"/>
    <n v="-8358999.6399999997"/>
    <m/>
    <m/>
    <n v="-8358999.6399999997"/>
  </r>
  <r>
    <n v="2540"/>
    <x v="0"/>
    <x v="2"/>
    <x v="7"/>
    <s v="Acc Depr - Vehicles"/>
    <m/>
    <s v="Depr. Vehicles"/>
    <n v="-712391.39"/>
    <n v="-695072.51"/>
    <m/>
    <m/>
    <n v="-695072.51"/>
  </r>
  <r>
    <n v="2542"/>
    <x v="0"/>
    <x v="2"/>
    <x v="7"/>
    <s v="Acc Depr - Office and room equipment"/>
    <m/>
    <s v="Depr. Operating Equipment"/>
    <n v="-5692950.1299999999"/>
    <n v="-5465395.3300000001"/>
    <m/>
    <m/>
    <n v="-5465395.3300000001"/>
  </r>
  <r>
    <n v="2545"/>
    <x v="0"/>
    <x v="2"/>
    <x v="7"/>
    <s v="Acc Depr - Office and room equipment"/>
    <m/>
    <s v="Depr. Other Furniture Equ"/>
    <n v="-4670555.37"/>
    <n v="-4540337.42"/>
    <m/>
    <m/>
    <n v="-4540337.42"/>
  </r>
  <r>
    <n v="2630"/>
    <x v="0"/>
    <x v="2"/>
    <x v="6"/>
    <s v="Accumulated depreciation Intangibles"/>
    <m/>
    <s v="Depr. Software"/>
    <n v="-20070183.620000001"/>
    <n v="-18954743.620000001"/>
    <m/>
    <m/>
    <n v="-18954743.620000001"/>
  </r>
  <r>
    <n v="3110"/>
    <x v="0"/>
    <x v="2"/>
    <x v="8"/>
    <s v="Food inventory"/>
    <m/>
    <s v="Food"/>
    <n v="3773879.65"/>
    <n v="2439032.7799999998"/>
    <m/>
    <m/>
    <n v="2439032.7799999998"/>
  </r>
  <r>
    <n v="3120"/>
    <x v="0"/>
    <x v="2"/>
    <x v="8"/>
    <s v="Beverages inventory"/>
    <m/>
    <s v="Beverage"/>
    <n v="2704175.42"/>
    <n v="2513665.79"/>
    <m/>
    <m/>
    <n v="2513665.79"/>
  </r>
  <r>
    <n v="3130"/>
    <x v="0"/>
    <x v="2"/>
    <x v="8"/>
    <s v="Room supplies inventory"/>
    <m/>
    <s v="Tobaccos"/>
    <n v="117203.35"/>
    <n v="162189.06"/>
    <m/>
    <m/>
    <n v="162189.06"/>
  </r>
  <r>
    <n v="3132"/>
    <x v="0"/>
    <x v="2"/>
    <x v="8"/>
    <s v="Room supplies inventory"/>
    <m/>
    <s v="Sales Material"/>
    <n v="1504245.6"/>
    <n v="1504245.6"/>
    <m/>
    <m/>
    <n v="1504245.6"/>
  </r>
  <r>
    <n v="3143"/>
    <x v="0"/>
    <x v="2"/>
    <x v="8"/>
    <s v="Other materials inventory"/>
    <m/>
    <s v="Guest Supplies"/>
    <n v="1299817.28"/>
    <n v="1942007.08"/>
    <m/>
    <m/>
    <n v="1942007.08"/>
  </r>
  <r>
    <n v="3144"/>
    <x v="0"/>
    <x v="2"/>
    <x v="8"/>
    <s v="Cleaning supplies inventory"/>
    <m/>
    <s v="Cleaning/San.Supplies"/>
    <n v="897632.73"/>
    <n v="624068.73"/>
    <m/>
    <m/>
    <n v="624068.73"/>
  </r>
  <r>
    <n v="3145"/>
    <x v="0"/>
    <x v="2"/>
    <x v="8"/>
    <s v="Room supplies inventory"/>
    <m/>
    <s v="Printed Matter/Paper Supp"/>
    <n v="929795.86"/>
    <n v="929795.86"/>
    <m/>
    <m/>
    <n v="929795.86"/>
  </r>
  <r>
    <n v="3146"/>
    <x v="0"/>
    <x v="2"/>
    <x v="8"/>
    <s v="Room supplies inventory"/>
    <m/>
    <s v="Stationery"/>
    <n v="332978.48"/>
    <n v="608088.92000000004"/>
    <m/>
    <m/>
    <n v="608088.92000000004"/>
  </r>
  <r>
    <n v="3149"/>
    <x v="0"/>
    <x v="2"/>
    <x v="8"/>
    <s v="Room supplies inventory"/>
    <m/>
    <s v="Gen. Store II"/>
    <n v="1490700.15"/>
    <n v="1490700.15"/>
    <m/>
    <m/>
    <n v="1490700.15"/>
  </r>
  <r>
    <n v="3151"/>
    <x v="0"/>
    <x v="2"/>
    <x v="8"/>
    <s v="Room supplies inventory"/>
    <m/>
    <s v="Cutlery and Silver"/>
    <n v="741792.99"/>
    <n v="741792.99"/>
    <m/>
    <m/>
    <n v="741792.99"/>
  </r>
  <r>
    <n v="3152"/>
    <x v="0"/>
    <x v="2"/>
    <x v="8"/>
    <s v="Room supplies inventory"/>
    <m/>
    <s v="China and Glassware"/>
    <n v="3881846.98"/>
    <n v="3881846.98"/>
    <m/>
    <m/>
    <n v="3881846.98"/>
  </r>
  <r>
    <n v="3154"/>
    <x v="0"/>
    <x v="2"/>
    <x v="8"/>
    <s v="Room supplies inventory"/>
    <m/>
    <s v="Linen, Uniforms"/>
    <n v="5324650.17"/>
    <n v="5324650.17"/>
    <m/>
    <m/>
    <n v="5324650.17"/>
  </r>
  <r>
    <n v="3156"/>
    <x v="0"/>
    <x v="2"/>
    <x v="8"/>
    <s v="Room supplies inventory"/>
    <m/>
    <s v="Energy"/>
    <n v="2079679.06"/>
    <n v="2079679.06"/>
    <m/>
    <m/>
    <n v="2079679.06"/>
  </r>
  <r>
    <n v="4110"/>
    <x v="0"/>
    <x v="1"/>
    <x v="9"/>
    <s v="Trade payables "/>
    <m/>
    <s v="Accounts Payable-Domestic"/>
    <n v="-10844228.16"/>
    <n v="-13740714.9"/>
    <n v="3"/>
    <n v="-2897361.7300000004"/>
    <n v="-10843353.17"/>
  </r>
  <r>
    <n v="4120"/>
    <x v="0"/>
    <x v="1"/>
    <x v="9"/>
    <s v="Trade payables "/>
    <m/>
    <s v="Acc.Payable-Foreign"/>
    <n v="-1451403.25"/>
    <n v="-796783.35000000009"/>
    <n v="3"/>
    <n v="-370004.08"/>
    <n v="-426779.27"/>
  </r>
  <r>
    <n v="4135"/>
    <x v="0"/>
    <x v="1"/>
    <x v="9"/>
    <s v="Due to related parties"/>
    <m/>
    <s v="A/P Rogner International"/>
    <n v="-24670695.75"/>
    <n v="-5812406.1600000001"/>
    <m/>
    <m/>
    <n v="-5812406.1600000001"/>
  </r>
  <r>
    <n v="4146"/>
    <x v="0"/>
    <x v="1"/>
    <x v="3"/>
    <s v="Other Liabilities"/>
    <m/>
    <s v="Guarantee Deposits Tenant"/>
    <n v="-2706795.3"/>
    <n v="-2706795.3"/>
    <m/>
    <m/>
    <n v="-2706795.3"/>
  </r>
  <r>
    <n v="4210"/>
    <x v="0"/>
    <x v="2"/>
    <x v="10"/>
    <s v="Trade receivables"/>
    <m/>
    <s v="Acc. Receivable Domestic"/>
    <n v="24225615.989999998"/>
    <n v="24771055.309999999"/>
    <n v="3"/>
    <n v="2897361.7300000004"/>
    <n v="21873693.579999998"/>
  </r>
  <r>
    <n v="4215"/>
    <x v="0"/>
    <x v="2"/>
    <x v="10"/>
    <s v="Trade receivables"/>
    <m/>
    <s v="Acc. Receivable Foreign"/>
    <n v="14215324.640000001"/>
    <n v="8133682.4199999999"/>
    <n v="3"/>
    <n v="370004.08"/>
    <n v="7763678.3399999999"/>
  </r>
  <r>
    <n v="4225"/>
    <x v="0"/>
    <x v="2"/>
    <x v="10"/>
    <s v="Trade receivables"/>
    <m/>
    <s v="Guest Ledger"/>
    <n v="4699385.17"/>
    <n v="838798.65"/>
    <m/>
    <m/>
    <n v="838798.65"/>
  </r>
  <r>
    <n v="4228"/>
    <x v="0"/>
    <x v="2"/>
    <x v="10"/>
    <s v="Trade receivables"/>
    <m/>
    <s v="Cash Income Bridge Acc."/>
    <n v="1396.57"/>
    <m/>
    <m/>
    <m/>
    <m/>
  </r>
  <r>
    <n v="4247"/>
    <x v="0"/>
    <x v="2"/>
    <x v="10"/>
    <s v="Other receivables"/>
    <m/>
    <s v="VAT Deductable 20%"/>
    <n v="5255321.26"/>
    <n v="0"/>
    <n v="1"/>
    <n v="-2486097.69"/>
    <n v="2486097.69"/>
  </r>
  <r>
    <n v="4249"/>
    <x v="0"/>
    <x v="2"/>
    <x v="10"/>
    <s v="Credit cards"/>
    <m/>
    <s v="Master acc. Credit Cards"/>
    <n v="2302156.4900000002"/>
    <n v="428687.88"/>
    <m/>
    <m/>
    <n v="428687.88"/>
  </r>
  <r>
    <n v="4298"/>
    <x v="0"/>
    <x v="2"/>
    <x v="10"/>
    <s v="Guest"/>
    <m/>
    <s v="Diff. Guest Ledger"/>
    <n v="12701.83"/>
    <m/>
    <m/>
    <m/>
    <m/>
  </r>
  <r>
    <n v="4310"/>
    <x v="0"/>
    <x v="1"/>
    <x v="3"/>
    <s v="Other Liabilities"/>
    <m/>
    <s v="Payable Public Institutio"/>
    <n v="0"/>
    <n v="0"/>
    <m/>
    <m/>
    <n v="0"/>
  </r>
  <r>
    <n v="4315"/>
    <x v="0"/>
    <x v="1"/>
    <x v="3"/>
    <s v="Accrued personnel costs"/>
    <m/>
    <s v="Salaries Payab.c.month"/>
    <n v="-20594871.399999999"/>
    <n v="-1113174.3"/>
    <m/>
    <m/>
    <n v="-1113174.3"/>
  </r>
  <r>
    <n v="4414"/>
    <x v="0"/>
    <x v="1"/>
    <x v="3"/>
    <s v="VAT Payable"/>
    <m/>
    <s v="VAT payable 20%"/>
    <n v="-15073693.76"/>
    <n v="-5037368.6999999993"/>
    <n v="1"/>
    <n v="3255344.69"/>
    <n v="-8292713.3899999997"/>
  </r>
  <r>
    <n v="4415"/>
    <x v="0"/>
    <x v="2"/>
    <x v="4"/>
    <s v="Prepaid Expenses"/>
    <m/>
    <s v="Import Tax"/>
    <n v="658785"/>
    <n v="0"/>
    <n v="1"/>
    <n v="-769247"/>
    <n v="769247"/>
  </r>
  <r>
    <n v="4416"/>
    <x v="0"/>
    <x v="1"/>
    <x v="3"/>
    <s v="Other Liabilities"/>
    <m/>
    <s v="10%_Withholed_TAX"/>
    <n v="-278620.46999999997"/>
    <n v="-205407.81"/>
    <m/>
    <m/>
    <n v="-205407.81"/>
  </r>
  <r>
    <n v="4417"/>
    <x v="0"/>
    <x v="2"/>
    <x v="10"/>
    <s v="Other receivables"/>
    <m/>
    <s v="10%_Withholded_TAX_PAID"/>
    <n v="10023946"/>
    <n v="10023946"/>
    <m/>
    <m/>
    <n v="10023946"/>
  </r>
  <r>
    <n v="4420"/>
    <x v="0"/>
    <x v="1"/>
    <x v="3"/>
    <s v="Accrued personnel costs"/>
    <m/>
    <s v="Pers.Income Tax Payable"/>
    <n v="-714652"/>
    <n v="-1022871"/>
    <m/>
    <m/>
    <n v="-1022871"/>
  </r>
  <r>
    <n v="4421"/>
    <x v="0"/>
    <x v="1"/>
    <x v="3"/>
    <s v="Accrued personnel costs"/>
    <m/>
    <s v="Payable Social/Health Ins"/>
    <n v="-1520079"/>
    <n v="-1430880"/>
    <m/>
    <m/>
    <n v="-1430880"/>
  </r>
  <r>
    <n v="4422"/>
    <x v="0"/>
    <x v="2"/>
    <x v="10"/>
    <s v="Other receivables"/>
    <m/>
    <s v="Recble PublicInstitucion"/>
    <n v="39227.5"/>
    <n v="4062414.49"/>
    <n v="2"/>
    <n v="3973812.99"/>
    <n v="88601.5"/>
  </r>
  <r>
    <n v="4435"/>
    <x v="0"/>
    <x v="1"/>
    <x v="3"/>
    <s v="Other Liabilities"/>
    <m/>
    <s v="Local Tax - City Tax"/>
    <n v="2630384.4700000002"/>
    <n v="0"/>
    <n v="2"/>
    <n v="-2856132.93"/>
    <n v="2856132.93"/>
  </r>
  <r>
    <n v="4440"/>
    <x v="0"/>
    <x v="1"/>
    <x v="3"/>
    <s v="Other Liabilities"/>
    <m/>
    <s v="Income tax payable"/>
    <n v="0"/>
    <n v="0"/>
    <m/>
    <m/>
    <n v="0"/>
  </r>
  <r>
    <n v="4708"/>
    <x v="0"/>
    <x v="1"/>
    <x v="3"/>
    <s v="Accrued liabilities"/>
    <m/>
    <s v="Accr.-Energy cost"/>
    <n v="-3778378"/>
    <n v="-1585601"/>
    <m/>
    <m/>
    <n v="-1585601"/>
  </r>
  <r>
    <n v="4710"/>
    <x v="0"/>
    <x v="1"/>
    <x v="3"/>
    <s v="Accrued liabilities"/>
    <m/>
    <s v="Accr.-Maintenance Expense"/>
    <n v="-363333.67"/>
    <n v="-283333.67"/>
    <m/>
    <m/>
    <n v="-283333.67"/>
  </r>
  <r>
    <n v="4730"/>
    <x v="0"/>
    <x v="2"/>
    <x v="11"/>
    <s v="Prepaid income tax"/>
    <m/>
    <s v="Prepaid income tax"/>
    <n v="5967021"/>
    <n v="9378657.2029999979"/>
    <n v="4"/>
    <n v="-15640950.797000002"/>
    <n v="25019608"/>
  </r>
  <r>
    <n v="4735"/>
    <x v="0"/>
    <x v="1"/>
    <x v="3"/>
    <s v="Accrued liabilities"/>
    <m/>
    <s v="Accr.-Others"/>
    <n v="-14374958.039999999"/>
    <n v="-11869939.68"/>
    <m/>
    <m/>
    <n v="-11869939.68"/>
  </r>
  <r>
    <n v="4740"/>
    <x v="0"/>
    <x v="1"/>
    <x v="3"/>
    <s v="Accrued personnel costs"/>
    <m/>
    <s v="Salary Depot"/>
    <n v="-94943.72"/>
    <n v="-94943.72"/>
    <m/>
    <m/>
    <n v="-94943.72"/>
  </r>
  <r>
    <n v="4741"/>
    <x v="0"/>
    <x v="1"/>
    <x v="3"/>
    <s v="Accrued liabilities"/>
    <m/>
    <s v="Accr.-N. taken Vacation"/>
    <n v="-12993205.939999999"/>
    <n v="-11698349.699999999"/>
    <m/>
    <m/>
    <n v="-11698349.699999999"/>
  </r>
  <r>
    <n v="4743"/>
    <x v="0"/>
    <x v="1"/>
    <x v="3"/>
    <s v="Accrued liabilities"/>
    <m/>
    <s v="Accr.-Volontary Benefits"/>
    <n v="-4474313"/>
    <m/>
    <m/>
    <m/>
    <m/>
  </r>
  <r>
    <n v="4746"/>
    <x v="0"/>
    <x v="1"/>
    <x v="3"/>
    <s v="Accrued liabilities"/>
    <m/>
    <s v="Accr.-External  Audit"/>
    <n v="-955868.33"/>
    <n v="-683536.1"/>
    <m/>
    <m/>
    <n v="-683536.1"/>
  </r>
  <r>
    <n v="4748"/>
    <x v="0"/>
    <x v="1"/>
    <x v="3"/>
    <s v="Accrued liabilities"/>
    <m/>
    <s v="Accr.-Telephone Cost"/>
    <n v="0"/>
    <n v="0"/>
    <m/>
    <m/>
    <n v="0"/>
  </r>
  <r>
    <n v="4750"/>
    <x v="0"/>
    <x v="1"/>
    <x v="3"/>
    <s v="Accrued liabilities"/>
    <m/>
    <s v="Management Fee I"/>
    <n v="-1589637.06"/>
    <n v="0"/>
    <n v="2"/>
    <n v="-193047.2"/>
    <n v="193047.2"/>
  </r>
  <r>
    <n v="4751"/>
    <x v="0"/>
    <x v="1"/>
    <x v="3"/>
    <s v="Accrued liabilities"/>
    <m/>
    <s v="Management Fee II"/>
    <n v="-3144764.31"/>
    <n v="0"/>
    <n v="2"/>
    <n v="-924632.86"/>
    <n v="924632.86"/>
  </r>
  <r>
    <n v="4752"/>
    <x v="0"/>
    <x v="2"/>
    <x v="10"/>
    <s v="Other receivables"/>
    <m/>
    <s v="Accr-RI Invoices"/>
    <n v="0"/>
    <n v="3058646.77"/>
    <m/>
    <m/>
    <n v="3058646.77"/>
  </r>
  <r>
    <n v="4780"/>
    <x v="0"/>
    <x v="2"/>
    <x v="10"/>
    <s v="Other receivables"/>
    <m/>
    <s v="Accr.- Salary"/>
    <n v="15077525.27"/>
    <m/>
    <m/>
    <m/>
    <m/>
  </r>
  <r>
    <n v="5010"/>
    <x v="0"/>
    <x v="2"/>
    <x v="5"/>
    <s v="Petty cash (Lek)"/>
    <m/>
    <s v="Cash on Hand Gen. Cashier"/>
    <n v="73502.42"/>
    <n v="848445.03"/>
    <m/>
    <m/>
    <n v="848445.03"/>
  </r>
  <r>
    <n v="5011"/>
    <x v="0"/>
    <x v="2"/>
    <x v="5"/>
    <s v="Petty cash (Lek)"/>
    <m/>
    <s v="Cash on Hand FO"/>
    <n v="500000"/>
    <n v="500000"/>
    <m/>
    <m/>
    <n v="500000"/>
  </r>
  <r>
    <n v="5013"/>
    <x v="0"/>
    <x v="2"/>
    <x v="5"/>
    <s v="Petty cash (Lek)"/>
    <m/>
    <s v="Cash on Hand-Purchasing"/>
    <n v="148081.01999999999"/>
    <m/>
    <m/>
    <m/>
    <m/>
  </r>
  <r>
    <n v="5023"/>
    <x v="0"/>
    <x v="2"/>
    <x v="5"/>
    <s v="Petty cash (EUR)"/>
    <m/>
    <s v="Cash on Hand Euro"/>
    <n v="70419.5"/>
    <n v="14632.11"/>
    <m/>
    <m/>
    <n v="14632.11"/>
  </r>
  <r>
    <n v="5040"/>
    <x v="0"/>
    <x v="1"/>
    <x v="3"/>
    <s v="Accrued liabilities"/>
    <m/>
    <s v="Due Back, Reimb."/>
    <n v="-3477"/>
    <n v="-3477"/>
    <m/>
    <m/>
    <n v="-3477"/>
  </r>
  <r>
    <n v="5050"/>
    <x v="0"/>
    <x v="2"/>
    <x v="5"/>
    <s v="Petty cash (EUR)"/>
    <m/>
    <s v="Other Cash"/>
    <n v="0"/>
    <n v="9938.7900000000009"/>
    <m/>
    <m/>
    <n v="9938.7900000000009"/>
  </r>
  <r>
    <n v="5110"/>
    <x v="0"/>
    <x v="2"/>
    <x v="5"/>
    <s v="Raiffeisen Bank (Lek)"/>
    <m/>
    <s v="Raiffeisen Bank LEK"/>
    <n v="0"/>
    <n v="83348142.859999999"/>
    <m/>
    <m/>
    <n v="83348142.859999999"/>
  </r>
  <r>
    <n v="5111"/>
    <x v="0"/>
    <x v="2"/>
    <x v="5"/>
    <s v="Raiffeisen Bank ALL New"/>
    <m/>
    <s v="Raiffeisen Bank ALL New"/>
    <n v="47533288.009999998"/>
    <m/>
    <m/>
    <m/>
    <m/>
  </r>
  <r>
    <n v="5112"/>
    <x v="0"/>
    <x v="2"/>
    <x v="5"/>
    <s v="Raiffeisen Bank Euro New"/>
    <m/>
    <s v="Raiffeisen Bank Euro New"/>
    <n v="88852774.400000006"/>
    <m/>
    <m/>
    <m/>
    <m/>
  </r>
  <r>
    <n v="5115"/>
    <x v="0"/>
    <x v="2"/>
    <x v="5"/>
    <s v="Raiffeisen Bank (USD)"/>
    <m/>
    <s v="Raiffeisen Bank USD"/>
    <n v="0"/>
    <n v="365430.6"/>
    <m/>
    <m/>
    <n v="365430.6"/>
  </r>
  <r>
    <n v="5116"/>
    <x v="0"/>
    <x v="2"/>
    <x v="5"/>
    <s v="Tirana Bank (EUR)"/>
    <m/>
    <s v="Bank Acc. Revenue ATS"/>
    <n v="0"/>
    <n v="0"/>
    <m/>
    <m/>
    <n v="0"/>
  </r>
  <r>
    <n v="5117"/>
    <x v="0"/>
    <x v="2"/>
    <x v="5"/>
    <s v="Raiffeisen Bank Deposit"/>
    <m/>
    <s v="Raiffeisen Bank Deposit"/>
    <n v="290443443.05000001"/>
    <n v="87522370"/>
    <m/>
    <m/>
    <n v="87522370"/>
  </r>
  <r>
    <n v="5120"/>
    <x v="0"/>
    <x v="2"/>
    <x v="5"/>
    <s v="Raiffeisen Bank (EUR)"/>
    <m/>
    <s v="Raiffeisen Bank EUR"/>
    <n v="0"/>
    <n v="154715025.15000001"/>
    <m/>
    <m/>
    <n v="154715025.15000001"/>
  </r>
  <r>
    <n v="5121"/>
    <x v="0"/>
    <x v="2"/>
    <x v="5"/>
    <s v="Raiffeisen Bank (EUR)"/>
    <m/>
    <s v="RLB NOE WIENE AG"/>
    <n v="38364961.509999998"/>
    <n v="45262025.539999999"/>
    <m/>
    <m/>
    <n v="45262025.539999999"/>
  </r>
  <r>
    <n v="5124"/>
    <x v="0"/>
    <x v="2"/>
    <x v="5"/>
    <s v="American Bank (Lek)"/>
    <m/>
    <s v="American Bank LEK"/>
    <n v="12384347.960000001"/>
    <n v="8602406.7699999996"/>
    <m/>
    <m/>
    <n v="8602406.7699999996"/>
  </r>
  <r>
    <n v="5126"/>
    <x v="0"/>
    <x v="2"/>
    <x v="5"/>
    <s v="American Bank (EUR)"/>
    <m/>
    <s v="American Bank EUR"/>
    <n v="35624376.530000001"/>
    <n v="1954132.42"/>
    <m/>
    <m/>
    <n v="1954132.42"/>
  </r>
  <r>
    <n v="5128"/>
    <x v="0"/>
    <x v="2"/>
    <x v="5"/>
    <s v="Alpha Bank (ALL)"/>
    <m/>
    <s v="Alpha Bank ALL"/>
    <n v="4670802"/>
    <n v="10555675.119999999"/>
    <m/>
    <m/>
    <n v="10555675.119999999"/>
  </r>
  <r>
    <n v="5129"/>
    <x v="0"/>
    <x v="2"/>
    <x v="5"/>
    <m/>
    <m/>
    <s v="Bank Account Oper.USD"/>
    <n v="-23606.63"/>
    <m/>
    <m/>
    <m/>
    <m/>
  </r>
  <r>
    <n v="5131"/>
    <x v="0"/>
    <x v="2"/>
    <x v="5"/>
    <s v="Raiffeisen Bank (USD)"/>
    <m/>
    <s v="Bank Account Oper. USD"/>
    <n v="23606.63"/>
    <n v="23606.63"/>
    <m/>
    <m/>
    <n v="23606.63"/>
  </r>
  <r>
    <n v="5135"/>
    <x v="0"/>
    <x v="2"/>
    <x v="5"/>
    <s v="Raiffeisen Bank (USD)"/>
    <m/>
    <s v="Raiffeisen Usd New"/>
    <n v="1548478.53"/>
    <m/>
    <m/>
    <m/>
    <m/>
  </r>
  <r>
    <n v="5151"/>
    <x v="0"/>
    <x v="2"/>
    <x v="5"/>
    <s v="Erste Bank (EURO)"/>
    <m/>
    <s v="Erste Bank EUR"/>
    <n v="0"/>
    <n v="0"/>
    <m/>
    <m/>
    <n v="0"/>
  </r>
  <r>
    <n v="5199"/>
    <x v="0"/>
    <x v="2"/>
    <x v="5"/>
    <s v="Petty cash (Lek)"/>
    <m/>
    <s v="Cash Sales Bridge Acc."/>
    <n v="314035.86"/>
    <n v="9891645.8200000003"/>
    <m/>
    <m/>
    <n v="9891645.8200000003"/>
  </r>
  <r>
    <n v="5200"/>
    <x v="0"/>
    <x v="2"/>
    <x v="5"/>
    <s v="Petty cash (Lek)"/>
    <m/>
    <s v="Bridge Acc - Transf. Bank"/>
    <n v="-0.01"/>
    <n v="0"/>
    <m/>
    <m/>
    <n v="0"/>
  </r>
  <r>
    <n v="6110"/>
    <x v="1"/>
    <x v="3"/>
    <x v="12"/>
    <s v="Food"/>
    <m/>
    <s v="Cost of Sales-Food"/>
    <n v="28344992.190000001"/>
    <n v="34211056.18"/>
    <m/>
    <m/>
    <n v="34211056.18"/>
  </r>
  <r>
    <n v="6120"/>
    <x v="1"/>
    <x v="3"/>
    <x v="12"/>
    <s v="Beverages"/>
    <m/>
    <s v="Cost of Sales-Beverage"/>
    <n v="11189529.42"/>
    <n v="13433882.32"/>
    <m/>
    <m/>
    <n v="13433882.32"/>
  </r>
  <r>
    <n v="6130"/>
    <x v="1"/>
    <x v="3"/>
    <x v="12"/>
    <s v="Other"/>
    <m/>
    <s v="Cost of Sales Tobacco"/>
    <n v="1184216.53"/>
    <n v="1019531.82"/>
    <m/>
    <m/>
    <n v="1019531.82"/>
  </r>
  <r>
    <n v="6140"/>
    <x v="1"/>
    <x v="3"/>
    <x v="12"/>
    <s v="Operating supplies"/>
    <m/>
    <s v="Stationery"/>
    <n v="1660055.28"/>
    <n v="1751235.77"/>
    <m/>
    <m/>
    <n v="1751235.77"/>
  </r>
  <r>
    <n v="6141"/>
    <x v="1"/>
    <x v="3"/>
    <x v="12"/>
    <s v="Operating supplies"/>
    <m/>
    <s v="Printed Matters"/>
    <n v="1597250.32"/>
    <n v="1692075.47"/>
    <m/>
    <m/>
    <n v="1692075.47"/>
  </r>
  <r>
    <n v="6142"/>
    <x v="1"/>
    <x v="3"/>
    <x v="12"/>
    <s v="Operating supplies"/>
    <m/>
    <s v="Napkins"/>
    <n v="118984"/>
    <n v="325568.81"/>
    <m/>
    <m/>
    <n v="325568.81"/>
  </r>
  <r>
    <n v="6143"/>
    <x v="1"/>
    <x v="3"/>
    <x v="13"/>
    <s v="Marketing expenses"/>
    <m/>
    <s v="Newspapers &amp; Literature"/>
    <n v="376363.74"/>
    <n v="748416.57"/>
    <m/>
    <m/>
    <n v="748416.57"/>
  </r>
  <r>
    <n v="6144"/>
    <x v="1"/>
    <x v="3"/>
    <x v="13"/>
    <s v="Marketing expenses"/>
    <m/>
    <s v="Sales Materials"/>
    <n v="58000"/>
    <n v="-9916.7999999999993"/>
    <m/>
    <m/>
    <n v="-9916.7999999999993"/>
  </r>
  <r>
    <n v="6145"/>
    <x v="1"/>
    <x v="3"/>
    <x v="12"/>
    <s v="Operating supplies"/>
    <m/>
    <s v="Guest Supplies"/>
    <n v="2550976"/>
    <n v="4242118.3"/>
    <m/>
    <m/>
    <n v="4242118.3"/>
  </r>
  <r>
    <n v="6146"/>
    <x v="1"/>
    <x v="3"/>
    <x v="13"/>
    <s v="Marketing expenses"/>
    <m/>
    <s v="Flowers &amp; Decorations"/>
    <n v="753302.17"/>
    <n v="1269161.47"/>
    <m/>
    <m/>
    <n v="1269161.47"/>
  </r>
  <r>
    <n v="6148"/>
    <x v="1"/>
    <x v="3"/>
    <x v="12"/>
    <s v="Operating supplies"/>
    <m/>
    <s v="Bar Utensils"/>
    <n v="233513.27"/>
    <n v="5041.67"/>
    <m/>
    <m/>
    <n v="5041.67"/>
  </r>
  <r>
    <n v="6149"/>
    <x v="1"/>
    <x v="3"/>
    <x v="12"/>
    <s v="Operating supplies"/>
    <m/>
    <s v="Kitchen Utensils"/>
    <n v="2827363.81"/>
    <n v="2287473.52"/>
    <m/>
    <m/>
    <n v="2287473.52"/>
  </r>
  <r>
    <n v="6150"/>
    <x v="1"/>
    <x v="3"/>
    <x v="12"/>
    <s v="Operating supplies"/>
    <m/>
    <s v="EDP Materials"/>
    <n v="219016.67"/>
    <n v="302106.2"/>
    <m/>
    <m/>
    <n v="302106.2"/>
  </r>
  <r>
    <n v="6151"/>
    <x v="1"/>
    <x v="3"/>
    <x v="12"/>
    <s v="Operating supplies"/>
    <m/>
    <s v="Other Utensils"/>
    <n v="10294079.210000001"/>
    <n v="-30617.98"/>
    <m/>
    <m/>
    <n v="-30617.98"/>
  </r>
  <r>
    <n v="6160"/>
    <x v="1"/>
    <x v="3"/>
    <x v="12"/>
    <s v="Operating supplies"/>
    <m/>
    <s v="Uniforms"/>
    <n v="2641852.8199999998"/>
    <n v="260824.4"/>
    <m/>
    <m/>
    <n v="260824.4"/>
  </r>
  <r>
    <n v="6161"/>
    <x v="1"/>
    <x v="3"/>
    <x v="12"/>
    <s v="Operating supplies"/>
    <m/>
    <s v="Linen Expenses"/>
    <n v="2819698.25"/>
    <n v="824102.85"/>
    <m/>
    <m/>
    <n v="824102.85"/>
  </r>
  <r>
    <n v="6162"/>
    <x v="1"/>
    <x v="3"/>
    <x v="12"/>
    <s v="Operating supplies"/>
    <m/>
    <s v="Cleaning&amp;Sanitary Suppl."/>
    <n v="3179815.3"/>
    <n v="2836941.82"/>
    <m/>
    <m/>
    <n v="2836941.82"/>
  </r>
  <r>
    <n v="6165"/>
    <x v="1"/>
    <x v="3"/>
    <x v="12"/>
    <s v="Operating supplies"/>
    <m/>
    <s v="China &amp; Glassware"/>
    <n v="156663.47"/>
    <n v="-151154.22"/>
    <m/>
    <m/>
    <n v="-151154.22"/>
  </r>
  <r>
    <n v="6166"/>
    <x v="1"/>
    <x v="3"/>
    <x v="12"/>
    <s v="Operating supplies"/>
    <m/>
    <s v="Cutlery &amp; Silver"/>
    <n v="30847.61"/>
    <n v="203529.03"/>
    <m/>
    <m/>
    <n v="203529.03"/>
  </r>
  <r>
    <n v="6170"/>
    <x v="1"/>
    <x v="3"/>
    <x v="14"/>
    <s v="Utilities "/>
    <m/>
    <s v="Fuel Cars"/>
    <n v="644448"/>
    <n v="538600"/>
    <m/>
    <m/>
    <n v="538600"/>
  </r>
  <r>
    <n v="6171"/>
    <x v="1"/>
    <x v="3"/>
    <x v="14"/>
    <s v="Utilities "/>
    <m/>
    <s v="Electricity"/>
    <n v="17261139"/>
    <n v="19769601.5"/>
    <m/>
    <m/>
    <n v="19769601.5"/>
  </r>
  <r>
    <n v="6172"/>
    <x v="1"/>
    <x v="3"/>
    <x v="14"/>
    <s v="Utilities "/>
    <m/>
    <s v="Gas"/>
    <n v="33648.33"/>
    <n v="5383.33"/>
    <m/>
    <m/>
    <n v="5383.33"/>
  </r>
  <r>
    <n v="6173"/>
    <x v="1"/>
    <x v="3"/>
    <x v="12"/>
    <s v="Other"/>
    <m/>
    <s v="Diesel"/>
    <n v="0"/>
    <n v="41319.42"/>
    <m/>
    <m/>
    <n v="41319.42"/>
  </r>
  <r>
    <n v="6209"/>
    <x v="1"/>
    <x v="3"/>
    <x v="14"/>
    <s v="Maintenance"/>
    <m/>
    <s v="R&amp;M Life/Safety"/>
    <n v="101071.32"/>
    <n v="593228.5"/>
    <m/>
    <m/>
    <n v="593228.5"/>
  </r>
  <r>
    <n v="6210"/>
    <x v="1"/>
    <x v="3"/>
    <x v="14"/>
    <s v="Maintenance"/>
    <m/>
    <s v="R&amp;M Cars"/>
    <n v="80500"/>
    <n v="316258.33"/>
    <m/>
    <m/>
    <n v="316258.33"/>
  </r>
  <r>
    <n v="6211"/>
    <x v="1"/>
    <x v="3"/>
    <x v="14"/>
    <s v="Maintenance"/>
    <m/>
    <s v="R&amp;M Building"/>
    <n v="2958096.03"/>
    <n v="2765192.68"/>
    <m/>
    <m/>
    <n v="2765192.68"/>
  </r>
  <r>
    <n v="6212"/>
    <x v="1"/>
    <x v="3"/>
    <x v="14"/>
    <s v="Maintenance"/>
    <m/>
    <s v="R&amp;M Electrician"/>
    <n v="1853433.94"/>
    <n v="1445761.96"/>
    <m/>
    <m/>
    <n v="1445761.96"/>
  </r>
  <r>
    <n v="6213"/>
    <x v="1"/>
    <x v="3"/>
    <x v="14"/>
    <s v="Maintenance"/>
    <m/>
    <s v="R&amp;M Painting"/>
    <n v="1286949.33"/>
    <n v="945200.99"/>
    <m/>
    <m/>
    <n v="945200.99"/>
  </r>
  <r>
    <n v="6214"/>
    <x v="1"/>
    <x v="3"/>
    <x v="14"/>
    <s v="Maintenance"/>
    <m/>
    <s v="R&amp;M Plumbing"/>
    <n v="330116.44"/>
    <n v="360532.34"/>
    <m/>
    <m/>
    <n v="360532.34"/>
  </r>
  <r>
    <n v="6215"/>
    <x v="1"/>
    <x v="3"/>
    <x v="14"/>
    <s v="Maintenance"/>
    <m/>
    <s v="R&amp;M Floor &amp; Wall Covering"/>
    <n v="111425"/>
    <n v="220718.33"/>
    <m/>
    <m/>
    <n v="220718.33"/>
  </r>
  <r>
    <n v="6216"/>
    <x v="1"/>
    <x v="3"/>
    <x v="14"/>
    <s v="Maintenance"/>
    <m/>
    <s v="R&amp;M Furniture"/>
    <n v="1663525.85"/>
    <n v="144034.17000000001"/>
    <m/>
    <m/>
    <n v="144034.17000000001"/>
  </r>
  <r>
    <n v="6217"/>
    <x v="1"/>
    <x v="3"/>
    <x v="14"/>
    <s v="Maintenance"/>
    <m/>
    <s v="R&amp;M Elevators"/>
    <n v="468407.93"/>
    <n v="990753.94"/>
    <m/>
    <m/>
    <n v="990753.94"/>
  </r>
  <r>
    <n v="6218"/>
    <x v="1"/>
    <x v="3"/>
    <x v="14"/>
    <s v="Maintenance"/>
    <m/>
    <s v="R&amp;M Air Condit. &amp; Refrige"/>
    <n v="1022013.73"/>
    <n v="1406711.57"/>
    <m/>
    <m/>
    <n v="1406711.57"/>
  </r>
  <r>
    <n v="6219"/>
    <x v="1"/>
    <x v="3"/>
    <x v="14"/>
    <s v="Maintenance"/>
    <m/>
    <s v="R&amp;M Public Areas"/>
    <n v="127500"/>
    <n v="361537.11"/>
    <m/>
    <m/>
    <n v="361537.11"/>
  </r>
  <r>
    <n v="6220"/>
    <x v="1"/>
    <x v="3"/>
    <x v="14"/>
    <s v="Maintenance"/>
    <m/>
    <s v="R&amp;M Garden &amp; Landscape"/>
    <n v="537211.93999999994"/>
    <n v="711074.09"/>
    <m/>
    <m/>
    <n v="711074.09"/>
  </r>
  <r>
    <n v="6221"/>
    <x v="1"/>
    <x v="3"/>
    <x v="14"/>
    <s v="Maintenance"/>
    <m/>
    <s v="R&amp;M Machines &amp; Equipment"/>
    <n v="710212.69"/>
    <n v="921214.56"/>
    <m/>
    <m/>
    <n v="921214.56"/>
  </r>
  <r>
    <n v="6222"/>
    <x v="1"/>
    <x v="3"/>
    <x v="14"/>
    <s v="Maintenance"/>
    <m/>
    <s v="R&amp;M Other"/>
    <n v="107234.64"/>
    <n v="167372.46"/>
    <m/>
    <m/>
    <n v="167372.46"/>
  </r>
  <r>
    <n v="6223"/>
    <x v="1"/>
    <x v="3"/>
    <x v="14"/>
    <s v="Maintenance"/>
    <m/>
    <s v="Maint. EDP"/>
    <n v="4799099.34"/>
    <n v="5553827.6600000001"/>
    <m/>
    <m/>
    <n v="5553827.6600000001"/>
  </r>
  <r>
    <n v="6224"/>
    <x v="1"/>
    <x v="3"/>
    <x v="14"/>
    <s v="Maintenance"/>
    <m/>
    <s v="Repair EDP"/>
    <n v="0"/>
    <n v="298393.86"/>
    <m/>
    <m/>
    <n v="298393.86"/>
  </r>
  <r>
    <n v="6240"/>
    <x v="1"/>
    <x v="3"/>
    <x v="14"/>
    <s v="Sundry services"/>
    <s v="Audit &amp; consulting"/>
    <s v="Contract Service"/>
    <n v="8502062.4199999999"/>
    <n v="3807559.55"/>
    <m/>
    <m/>
    <n v="3807559.55"/>
  </r>
  <r>
    <n v="6241"/>
    <x v="1"/>
    <x v="3"/>
    <x v="14"/>
    <s v="Sundry services"/>
    <s v="Cleaning expenses"/>
    <s v="Linen Cleaning"/>
    <n v="6116353.3300000001"/>
    <n v="6351010"/>
    <m/>
    <m/>
    <n v="6351010"/>
  </r>
  <r>
    <n v="6243"/>
    <x v="1"/>
    <x v="3"/>
    <x v="12"/>
    <s v="Operating supplies"/>
    <m/>
    <s v="Dry Cleaning-Laundry Gues"/>
    <n v="0"/>
    <n v="0"/>
    <m/>
    <m/>
    <n v="0"/>
  </r>
  <r>
    <n v="6245"/>
    <x v="1"/>
    <x v="3"/>
    <x v="12"/>
    <s v="Other"/>
    <m/>
    <s v="Waste Removal"/>
    <n v="412250"/>
    <n v="599250"/>
    <m/>
    <m/>
    <n v="599250"/>
  </r>
  <r>
    <n v="6246"/>
    <x v="1"/>
    <x v="3"/>
    <x v="14"/>
    <s v="Utilities "/>
    <m/>
    <s v="Water &amp; Sewage"/>
    <n v="2429216"/>
    <n v="1712025"/>
    <m/>
    <m/>
    <n v="1712025"/>
  </r>
  <r>
    <n v="6305"/>
    <x v="1"/>
    <x v="3"/>
    <x v="14"/>
    <s v="Sundry services"/>
    <s v="Travel and reservations"/>
    <s v="Travel Expenses"/>
    <n v="1661949.94"/>
    <n v="2694654.7"/>
    <m/>
    <m/>
    <n v="2694654.7"/>
  </r>
  <r>
    <n v="6306"/>
    <x v="1"/>
    <x v="3"/>
    <x v="14"/>
    <s v="Sundry services"/>
    <s v="Transport expenses"/>
    <s v="Transportation Exp.-Taxi"/>
    <n v="117893.17"/>
    <n v="19833.330000000002"/>
    <m/>
    <m/>
    <n v="19833.330000000002"/>
  </r>
  <r>
    <n v="6308"/>
    <x v="1"/>
    <x v="3"/>
    <x v="14"/>
    <s v="Sundry services"/>
    <s v="Other"/>
    <s v="Staff / Repres. VAT Bill"/>
    <n v="2401779.4"/>
    <n v="3237609.05"/>
    <m/>
    <m/>
    <n v="3237609.05"/>
  </r>
  <r>
    <n v="6309"/>
    <x v="1"/>
    <x v="3"/>
    <x v="14"/>
    <s v="Entertainment "/>
    <m/>
    <s v="Entertain / Staff Consump"/>
    <n v="1951349.67"/>
    <n v="1909117.8"/>
    <m/>
    <m/>
    <n v="1909117.8"/>
  </r>
  <r>
    <n v="6310"/>
    <x v="1"/>
    <x v="3"/>
    <x v="14"/>
    <s v="Entertainment "/>
    <m/>
    <s v="Entertainment 2"/>
    <n v="0"/>
    <n v="0"/>
    <m/>
    <m/>
    <n v="0"/>
  </r>
  <r>
    <n v="6320"/>
    <x v="1"/>
    <x v="3"/>
    <x v="14"/>
    <s v="Sundry services"/>
    <s v="Transport expenses"/>
    <s v="Freight Expenses"/>
    <n v="694471.47"/>
    <n v="26284.87"/>
    <m/>
    <m/>
    <n v="26284.87"/>
  </r>
  <r>
    <n v="6321"/>
    <x v="1"/>
    <x v="3"/>
    <x v="14"/>
    <s v="Sundry services"/>
    <s v="Security Services"/>
    <s v="In-House Security"/>
    <n v="2100000"/>
    <n v="2520000"/>
    <m/>
    <m/>
    <n v="2520000"/>
  </r>
  <r>
    <n v="6322"/>
    <x v="1"/>
    <x v="3"/>
    <x v="14"/>
    <s v="Sundry services"/>
    <s v="Other"/>
    <s v="Parking Fees"/>
    <n v="123947.42"/>
    <n v="179462.12"/>
    <m/>
    <m/>
    <n v="179462.12"/>
  </r>
  <r>
    <n v="6325"/>
    <x v="1"/>
    <x v="3"/>
    <x v="13"/>
    <s v="Land lease"/>
    <m/>
    <s v="Leasing Fee Land"/>
    <n v="2099076.87"/>
    <n v="2117785.2200000002"/>
    <m/>
    <m/>
    <n v="2117785.2200000002"/>
  </r>
  <r>
    <n v="6331"/>
    <x v="1"/>
    <x v="3"/>
    <x v="12"/>
    <s v="Other"/>
    <m/>
    <s v="Banquet Expenses"/>
    <n v="1400679.67"/>
    <n v="1884876.2"/>
    <m/>
    <m/>
    <n v="1884876.2"/>
  </r>
  <r>
    <n v="6334"/>
    <x v="1"/>
    <x v="3"/>
    <x v="14"/>
    <s v="Sundry services"/>
    <s v="Transport expenses"/>
    <s v="Tel. Maint."/>
    <n v="600408.37"/>
    <n v="560000.04"/>
    <m/>
    <m/>
    <n v="560000.04"/>
  </r>
  <r>
    <n v="6335"/>
    <x v="1"/>
    <x v="3"/>
    <x v="14"/>
    <s v="Sundry services"/>
    <s v="Other"/>
    <s v="Postage"/>
    <n v="315170.87"/>
    <n v="353290"/>
    <m/>
    <m/>
    <n v="353290"/>
  </r>
  <r>
    <n v="6337"/>
    <x v="1"/>
    <x v="3"/>
    <x v="14"/>
    <s v="Sundry services"/>
    <s v="Telephone expenses"/>
    <s v="Telephone Charges Basic"/>
    <n v="1650597.45"/>
    <n v="1904993.93"/>
    <m/>
    <m/>
    <n v="1904993.93"/>
  </r>
  <r>
    <n v="6338"/>
    <x v="1"/>
    <x v="3"/>
    <x v="14"/>
    <s v="Sundry services"/>
    <s v="Telephone expenses"/>
    <s v="Telephone Charges Var."/>
    <n v="2182956.29"/>
    <n v="3000128.56"/>
    <m/>
    <m/>
    <n v="3000128.56"/>
  </r>
  <r>
    <n v="6339"/>
    <x v="1"/>
    <x v="3"/>
    <x v="14"/>
    <s v="Sundry services"/>
    <s v="Internet Expenses"/>
    <s v="Internet Expenses"/>
    <n v="1418503.05"/>
    <n v="2311366.14"/>
    <m/>
    <m/>
    <n v="2311366.14"/>
  </r>
  <r>
    <n v="6340"/>
    <x v="1"/>
    <x v="3"/>
    <x v="14"/>
    <s v="Entertainment "/>
    <m/>
    <s v="Music &amp; Entertainment"/>
    <n v="1903879.17"/>
    <n v="4123290.86"/>
    <m/>
    <m/>
    <n v="4123290.86"/>
  </r>
  <r>
    <n v="6341"/>
    <x v="1"/>
    <x v="3"/>
    <x v="13"/>
    <s v="Marketing expenses"/>
    <m/>
    <s v="Translation"/>
    <n v="222391.29"/>
    <n v="38555.550000000003"/>
    <m/>
    <m/>
    <n v="38555.550000000003"/>
  </r>
  <r>
    <n v="6342"/>
    <x v="1"/>
    <x v="3"/>
    <x v="13"/>
    <s v="Marketing expenses"/>
    <m/>
    <s v="Fairs, Trade Shows"/>
    <n v="0"/>
    <n v="708199.17"/>
    <m/>
    <m/>
    <n v="708199.17"/>
  </r>
  <r>
    <n v="6344"/>
    <x v="1"/>
    <x v="3"/>
    <x v="13"/>
    <s v="Marketing expenses"/>
    <m/>
    <s v="Promotional Gifts"/>
    <n v="3600"/>
    <n v="0"/>
    <m/>
    <m/>
    <n v="0"/>
  </r>
  <r>
    <n v="6345"/>
    <x v="1"/>
    <x v="3"/>
    <x v="13"/>
    <s v="Marketing expenses"/>
    <m/>
    <s v="Advertising Local"/>
    <n v="1680182.24"/>
    <n v="1689862.5"/>
    <m/>
    <m/>
    <n v="1689862.5"/>
  </r>
  <r>
    <n v="6346"/>
    <x v="1"/>
    <x v="3"/>
    <x v="13"/>
    <s v="Marketing expenses"/>
    <m/>
    <s v="Advertising International"/>
    <n v="392873.36"/>
    <n v="398081"/>
    <m/>
    <m/>
    <n v="398081"/>
  </r>
  <r>
    <n v="6347"/>
    <x v="1"/>
    <x v="3"/>
    <x v="13"/>
    <s v="Marketing expenses"/>
    <m/>
    <s v="Graphics &amp; Printings"/>
    <n v="222209.12"/>
    <n v="156217.81"/>
    <m/>
    <m/>
    <n v="156217.81"/>
  </r>
  <r>
    <n v="6348"/>
    <x v="1"/>
    <x v="3"/>
    <x v="13"/>
    <s v="Marketing expenses"/>
    <m/>
    <s v="Photograph"/>
    <n v="11000"/>
    <n v="674502.2"/>
    <m/>
    <m/>
    <n v="674502.2"/>
  </r>
  <r>
    <n v="6351"/>
    <x v="1"/>
    <x v="3"/>
    <x v="13"/>
    <s v="Other expenses"/>
    <m/>
    <s v="Special Events"/>
    <n v="746817"/>
    <n v="976668.25"/>
    <m/>
    <m/>
    <n v="976668.25"/>
  </r>
  <r>
    <n v="6353"/>
    <x v="1"/>
    <x v="3"/>
    <x v="13"/>
    <s v="Other expenses"/>
    <m/>
    <s v="Custom Fees"/>
    <n v="11999.95"/>
    <n v="0"/>
    <m/>
    <m/>
    <n v="0"/>
  </r>
  <r>
    <n v="6354"/>
    <x v="1"/>
    <x v="3"/>
    <x v="14"/>
    <s v="Management fees"/>
    <m/>
    <s v="Management Fee -Marketing"/>
    <n v="15368497.73"/>
    <n v="18917131.899999999"/>
    <m/>
    <m/>
    <n v="18917131.899999999"/>
  </r>
  <r>
    <n v="6355"/>
    <x v="1"/>
    <x v="3"/>
    <x v="14"/>
    <s v="Sundry services"/>
    <s v="Audit &amp; consulting"/>
    <s v="External Audit/Consulting"/>
    <n v="4754011.43"/>
    <n v="2946747.2"/>
    <m/>
    <m/>
    <n v="2946747.2"/>
  </r>
  <r>
    <n v="6357"/>
    <x v="1"/>
    <x v="3"/>
    <x v="14"/>
    <s v="Management fees"/>
    <m/>
    <s v="Management Fee I"/>
    <n v="13173000.91"/>
    <n v="16214686.359999999"/>
    <m/>
    <m/>
    <n v="16214686.359999999"/>
  </r>
  <r>
    <n v="6358"/>
    <x v="1"/>
    <x v="3"/>
    <x v="14"/>
    <s v="Management fees"/>
    <m/>
    <s v="Management Fee II"/>
    <n v="12804071.189999999"/>
    <n v="21541262.739999998"/>
    <m/>
    <m/>
    <n v="21541262.739999998"/>
  </r>
  <r>
    <n v="6359"/>
    <x v="1"/>
    <x v="3"/>
    <x v="14"/>
    <s v="Professional fees"/>
    <m/>
    <s v="Consult Fee II / Expatrio"/>
    <n v="8760768.0899999999"/>
    <n v="9458663.2799999993"/>
    <m/>
    <m/>
    <n v="9458663.2799999993"/>
  </r>
  <r>
    <n v="6360"/>
    <x v="1"/>
    <x v="3"/>
    <x v="14"/>
    <s v="Sundry services"/>
    <s v="Membership fees"/>
    <s v="Membership Fees"/>
    <n v="678332.27"/>
    <n v="837687.28"/>
    <m/>
    <m/>
    <n v="837687.28"/>
  </r>
  <r>
    <n v="6361"/>
    <x v="1"/>
    <x v="3"/>
    <x v="13"/>
    <s v="Travel Agent Commission"/>
    <m/>
    <s v="Travel Agent Commission"/>
    <n v="4976904.75"/>
    <n v="4073777.83"/>
    <m/>
    <m/>
    <n v="4073777.83"/>
  </r>
  <r>
    <n v="6362"/>
    <x v="1"/>
    <x v="3"/>
    <x v="15"/>
    <s v="Bank interest and commissions"/>
    <m/>
    <s v="Credit Card Commision"/>
    <n v="4847146.59"/>
    <n v="6371521.8499999996"/>
    <m/>
    <m/>
    <n v="6371521.8499999996"/>
  </r>
  <r>
    <n v="6363"/>
    <x v="1"/>
    <x v="3"/>
    <x v="14"/>
    <s v="Sundry services"/>
    <s v="Travel and reservations"/>
    <s v="Reservation Expenses"/>
    <n v="2423543.83"/>
    <n v="401394.36"/>
    <m/>
    <m/>
    <n v="401394.36"/>
  </r>
  <r>
    <n v="6364"/>
    <x v="1"/>
    <x v="3"/>
    <x v="13"/>
    <s v="Other expenses"/>
    <m/>
    <s v="Cons. Handling Fee"/>
    <n v="15306.52"/>
    <n v="0"/>
    <m/>
    <m/>
    <n v="0"/>
  </r>
  <r>
    <n v="6365"/>
    <x v="1"/>
    <x v="3"/>
    <x v="13"/>
    <s v="Other expenses"/>
    <m/>
    <s v="Out of House Accomodation"/>
    <n v="46873"/>
    <n v="25381"/>
    <m/>
    <m/>
    <n v="25381"/>
  </r>
  <r>
    <n v="6366"/>
    <x v="1"/>
    <x v="3"/>
    <x v="14"/>
    <s v="Sundry services"/>
    <s v="Other"/>
    <s v="Staff Recruitment"/>
    <n v="1215757.8"/>
    <n v="180565.32"/>
    <m/>
    <m/>
    <n v="180565.32"/>
  </r>
  <r>
    <n v="6367"/>
    <x v="1"/>
    <x v="3"/>
    <x v="14"/>
    <s v="Sundry services"/>
    <s v="Training"/>
    <s v="Training"/>
    <n v="563679.9"/>
    <n v="16564.439999999999"/>
    <m/>
    <m/>
    <n v="16564.439999999999"/>
  </r>
  <r>
    <n v="6369"/>
    <x v="1"/>
    <x v="3"/>
    <x v="14"/>
    <s v="Professional fees"/>
    <m/>
    <s v="Professional Fee"/>
    <n v="13718146.15"/>
    <n v="24724010.600000001"/>
    <m/>
    <m/>
    <n v="24724010.600000001"/>
  </r>
  <r>
    <n v="6370"/>
    <x v="1"/>
    <x v="3"/>
    <x v="13"/>
    <s v="Land lease"/>
    <m/>
    <s v="Rent or Lease Expenses"/>
    <n v="0"/>
    <n v="0"/>
    <m/>
    <m/>
    <n v="0"/>
  </r>
  <r>
    <n v="6390"/>
    <x v="1"/>
    <x v="3"/>
    <x v="14"/>
    <s v="Sundry services"/>
    <s v="Other"/>
    <s v="Other Services"/>
    <n v="0"/>
    <n v="1008366.86"/>
    <m/>
    <m/>
    <n v="1008366.86"/>
  </r>
  <r>
    <n v="6391"/>
    <x v="1"/>
    <x v="3"/>
    <x v="14"/>
    <s v="Sundry services"/>
    <s v="Other"/>
    <s v="Pay TV"/>
    <n v="829616.77"/>
    <n v="947609.09"/>
    <m/>
    <m/>
    <n v="947609.09"/>
  </r>
  <r>
    <n v="6415"/>
    <x v="1"/>
    <x v="3"/>
    <x v="14"/>
    <s v="Sundry services"/>
    <s v="Other"/>
    <s v="Author's Right"/>
    <n v="1082410.8500000001"/>
    <n v="423000"/>
    <m/>
    <m/>
    <n v="423000"/>
  </r>
  <r>
    <n v="6420"/>
    <x v="1"/>
    <x v="3"/>
    <x v="13"/>
    <s v="Local taxes"/>
    <m/>
    <s v="Real Estate Tax"/>
    <n v="2823200"/>
    <n v="1411600"/>
    <m/>
    <m/>
    <n v="1411600"/>
  </r>
  <r>
    <n v="6425"/>
    <x v="1"/>
    <x v="3"/>
    <x v="13"/>
    <s v="Local taxes"/>
    <m/>
    <s v="City Tax"/>
    <n v="0"/>
    <n v="0"/>
    <m/>
    <m/>
    <n v="0"/>
  </r>
  <r>
    <n v="6430"/>
    <x v="1"/>
    <x v="3"/>
    <x v="13"/>
    <s v="Local taxes"/>
    <m/>
    <s v="Custom Duty"/>
    <n v="0"/>
    <n v="0"/>
    <m/>
    <m/>
    <n v="0"/>
  </r>
  <r>
    <n v="6440"/>
    <x v="1"/>
    <x v="3"/>
    <x v="13"/>
    <s v="Local taxes"/>
    <m/>
    <s v="Other Taxes"/>
    <n v="617413"/>
    <n v="1722350"/>
    <m/>
    <m/>
    <n v="1722350"/>
  </r>
  <r>
    <n v="6445"/>
    <x v="1"/>
    <x v="3"/>
    <x v="13"/>
    <s v="Local taxes"/>
    <m/>
    <s v="VAT n. deduct."/>
    <n v="1951864.64"/>
    <n v="2164128.33"/>
    <m/>
    <m/>
    <n v="2164128.33"/>
  </r>
  <r>
    <n v="6450"/>
    <x v="1"/>
    <x v="3"/>
    <x v="13"/>
    <s v="Local taxes"/>
    <m/>
    <s v="Other Fees"/>
    <n v="134100"/>
    <n v="109249.8"/>
    <m/>
    <m/>
    <n v="109249.8"/>
  </r>
  <r>
    <n v="6510"/>
    <x v="1"/>
    <x v="3"/>
    <x v="16"/>
    <s v="Salaries"/>
    <m/>
    <s v="Salaries and Wages"/>
    <n v="75464514"/>
    <n v="76566739.959999993"/>
    <m/>
    <m/>
    <n v="76566739.959999993"/>
  </r>
  <r>
    <n v="6514"/>
    <x v="1"/>
    <x v="3"/>
    <x v="16"/>
    <s v="Salaries"/>
    <m/>
    <s v="Vacation Pay"/>
    <n v="321474.56"/>
    <n v="527933.12"/>
    <m/>
    <m/>
    <n v="527933.12"/>
  </r>
  <r>
    <n v="6516"/>
    <x v="1"/>
    <x v="3"/>
    <x v="16"/>
    <s v="Salaries"/>
    <m/>
    <s v="Benefits &amp; Leave"/>
    <n v="0"/>
    <n v="153111.01999999999"/>
    <m/>
    <m/>
    <n v="153111.01999999999"/>
  </r>
  <r>
    <n v="6518"/>
    <x v="1"/>
    <x v="3"/>
    <x v="16"/>
    <s v="Salaries"/>
    <m/>
    <s v="Staff Bonus"/>
    <n v="7622713"/>
    <n v="3474862.04"/>
    <m/>
    <m/>
    <n v="3474862.04"/>
  </r>
  <r>
    <n v="6519"/>
    <x v="1"/>
    <x v="3"/>
    <x v="16"/>
    <s v="Salaries"/>
    <m/>
    <s v="Other Salaries"/>
    <n v="-93875.55"/>
    <n v="473239.01"/>
    <m/>
    <m/>
    <n v="473239.01"/>
  </r>
  <r>
    <n v="6525"/>
    <x v="1"/>
    <x v="3"/>
    <x v="16"/>
    <s v="Salaries"/>
    <m/>
    <s v="SOC_&amp;_H_INS_Worker"/>
    <n v="0"/>
    <n v="0"/>
    <m/>
    <m/>
    <n v="0"/>
  </r>
  <r>
    <n v="6530"/>
    <x v="1"/>
    <x v="3"/>
    <x v="16"/>
    <s v="Social Security contributions"/>
    <m/>
    <s v="SOC_&amp;_H_INS_Company"/>
    <n v="9071331"/>
    <n v="9712041"/>
    <m/>
    <m/>
    <n v="9712041"/>
  </r>
  <r>
    <n v="6590"/>
    <x v="1"/>
    <x v="3"/>
    <x v="16"/>
    <s v="Salaries"/>
    <m/>
    <s v="Other Personnel - Inc.Tax"/>
    <n v="0"/>
    <n v="0"/>
    <m/>
    <m/>
    <n v="0"/>
  </r>
  <r>
    <n v="6610"/>
    <x v="1"/>
    <x v="3"/>
    <x v="13"/>
    <s v="Fines and penalties"/>
    <m/>
    <s v="Other Fines/Pen. Paid"/>
    <n v="175600"/>
    <n v="789605"/>
    <m/>
    <m/>
    <n v="789605"/>
  </r>
  <r>
    <n v="6620"/>
    <x v="1"/>
    <x v="3"/>
    <x v="13"/>
    <s v="Impairment allowance – receivables "/>
    <m/>
    <s v="Provisions Doubtful Rec"/>
    <n v="750000"/>
    <n v="1981750.3"/>
    <m/>
    <m/>
    <n v="1981750.3"/>
  </r>
  <r>
    <n v="6630"/>
    <x v="1"/>
    <x v="3"/>
    <x v="14"/>
    <s v="Insurance costs"/>
    <m/>
    <s v="Insurance Operational"/>
    <n v="0"/>
    <n v="0"/>
    <m/>
    <m/>
    <n v="0"/>
  </r>
  <r>
    <n v="6640"/>
    <x v="1"/>
    <x v="3"/>
    <x v="14"/>
    <s v="Insurance costs"/>
    <m/>
    <s v="Insurance Building"/>
    <n v="2494587.9900000002"/>
    <n v="2362044.1"/>
    <m/>
    <m/>
    <n v="2362044.1"/>
  </r>
  <r>
    <n v="6650"/>
    <x v="1"/>
    <x v="3"/>
    <x v="14"/>
    <s v="Insurance costs"/>
    <m/>
    <s v="Insurance Vehicles"/>
    <n v="14604"/>
    <n v="12500"/>
    <m/>
    <m/>
    <n v="12500"/>
  </r>
  <r>
    <n v="6660"/>
    <x v="1"/>
    <x v="3"/>
    <x v="13"/>
    <s v="Other expenses"/>
    <m/>
    <s v="Other Operating Expenses"/>
    <n v="14000"/>
    <n v="4266350"/>
    <m/>
    <m/>
    <n v="4266350"/>
  </r>
  <r>
    <n v="6740"/>
    <x v="1"/>
    <x v="3"/>
    <x v="15"/>
    <s v="Net foreign exchange gains/(loss)"/>
    <m/>
    <s v="Currency Exch Losses"/>
    <n v="6037408.6299999999"/>
    <n v="8545303.9700000007"/>
    <m/>
    <m/>
    <n v="8545303.9700000007"/>
  </r>
  <r>
    <n v="6750"/>
    <x v="1"/>
    <x v="3"/>
    <x v="15"/>
    <s v="Bank interest and commissions"/>
    <m/>
    <s v="Bank Charges"/>
    <n v="391327.3"/>
    <n v="791316.21"/>
    <m/>
    <m/>
    <n v="791316.21"/>
  </r>
  <r>
    <n v="6810"/>
    <x v="1"/>
    <x v="3"/>
    <x v="13"/>
    <s v="Other expenses"/>
    <m/>
    <s v="Shortages and Damages"/>
    <n v="443032.32000000001"/>
    <n v="255150.32"/>
    <m/>
    <m/>
    <n v="255150.32"/>
  </r>
  <r>
    <n v="6814"/>
    <x v="1"/>
    <x v="3"/>
    <x v="13"/>
    <s v="Auto Invoice"/>
    <m/>
    <s v="GE Foreign Invoices"/>
    <n v="82572716.810000002"/>
    <n v="102648275.06"/>
    <m/>
    <m/>
    <n v="102648275.06"/>
  </r>
  <r>
    <n v="6890"/>
    <x v="1"/>
    <x v="3"/>
    <x v="13"/>
    <s v="Other expenses"/>
    <m/>
    <s v="Project Costs"/>
    <n v="3636333.87"/>
    <n v="6759696.21"/>
    <m/>
    <m/>
    <n v="6759696.21"/>
  </r>
  <r>
    <n v="6910"/>
    <x v="1"/>
    <x v="3"/>
    <x v="17"/>
    <s v="Depreciation"/>
    <m/>
    <s v="Amortisation Tangible Ass"/>
    <n v="32924048.190000001"/>
    <n v="43167928.18"/>
    <m/>
    <m/>
    <n v="43167928.18"/>
  </r>
  <r>
    <n v="6911"/>
    <x v="1"/>
    <x v="3"/>
    <x v="17"/>
    <s v="Amortization"/>
    <m/>
    <s v="Amort. Intangible Assets"/>
    <n v="1115440"/>
    <n v="831642.84"/>
    <m/>
    <m/>
    <n v="831642.84"/>
  </r>
  <r>
    <n v="6914"/>
    <x v="1"/>
    <x v="3"/>
    <x v="13"/>
    <s v="Loss on disposal of property and equipment"/>
    <m/>
    <s v="Disposal of Assets"/>
    <n v="0"/>
    <n v="0"/>
    <m/>
    <m/>
    <n v="0"/>
  </r>
  <r>
    <n v="6990"/>
    <x v="1"/>
    <x v="3"/>
    <x v="18"/>
    <s v="Income tax expense"/>
    <m/>
    <s v="Income tax expense"/>
    <n v="0"/>
    <n v="15640950.797000002"/>
    <n v="4"/>
    <n v="15640950.797000002"/>
    <n v="0"/>
  </r>
  <r>
    <n v="7010"/>
    <x v="1"/>
    <x v="4"/>
    <x v="19"/>
    <s v="Rooms"/>
    <m/>
    <s v="Rooms Revenue RR"/>
    <n v="-37413262.770000003"/>
    <n v="-37885172.049999997"/>
    <m/>
    <m/>
    <n v="-37885172.049999997"/>
  </r>
  <r>
    <n v="7011"/>
    <x v="1"/>
    <x v="4"/>
    <x v="19"/>
    <s v="Rooms"/>
    <m/>
    <s v="Room Rev. LCR"/>
    <n v="-165659121.75999999"/>
    <n v="-158453139.94999999"/>
    <m/>
    <m/>
    <n v="-158453139.94999999"/>
  </r>
  <r>
    <n v="7012"/>
    <x v="1"/>
    <x v="4"/>
    <x v="19"/>
    <s v="Rooms"/>
    <m/>
    <s v="Room Revenue FIT"/>
    <n v="-26072030.219999999"/>
    <n v="-48397751.369999997"/>
    <m/>
    <m/>
    <n v="-48397751.369999997"/>
  </r>
  <r>
    <n v="7013"/>
    <x v="1"/>
    <x v="4"/>
    <x v="19"/>
    <s v="Rooms"/>
    <m/>
    <s v="Room Revenue DR"/>
    <n v="-1303660.54"/>
    <n v="-31024307.739999998"/>
    <m/>
    <m/>
    <n v="-31024307.739999998"/>
  </r>
  <r>
    <n v="7016"/>
    <x v="1"/>
    <x v="4"/>
    <x v="19"/>
    <s v="Rooms"/>
    <m/>
    <s v="Room Rev. TOR"/>
    <n v="0"/>
    <n v="-184638.78"/>
    <m/>
    <m/>
    <n v="-184638.78"/>
  </r>
  <r>
    <n v="7018"/>
    <x v="1"/>
    <x v="4"/>
    <x v="19"/>
    <s v="Rooms"/>
    <m/>
    <s v="RRev MCI"/>
    <n v="0"/>
    <n v="-283231.43"/>
    <m/>
    <m/>
    <n v="-283231.43"/>
  </r>
  <r>
    <n v="7020"/>
    <x v="1"/>
    <x v="4"/>
    <x v="19"/>
    <s v="Rooms"/>
    <m/>
    <s v="City &amp; Local Tax"/>
    <n v="0"/>
    <n v="-2895721.14"/>
    <m/>
    <m/>
    <n v="-2895721.14"/>
  </r>
  <r>
    <n v="7030"/>
    <x v="1"/>
    <x v="4"/>
    <x v="19"/>
    <s v="Food and beverage"/>
    <m/>
    <s v="Revenue Food"/>
    <n v="-38362959.630000003"/>
    <n v="-54596984.130000003"/>
    <m/>
    <m/>
    <n v="-54596984.130000003"/>
  </r>
  <r>
    <n v="7031"/>
    <x v="1"/>
    <x v="4"/>
    <x v="19"/>
    <s v="Food and beverage"/>
    <m/>
    <s v="Rev.Restaurant Food"/>
    <n v="-7833621.3399999999"/>
    <n v="-11777366.58"/>
    <m/>
    <m/>
    <n v="-11777366.58"/>
  </r>
  <r>
    <n v="7032"/>
    <x v="1"/>
    <x v="4"/>
    <x v="19"/>
    <s v="Food and beverage"/>
    <m/>
    <s v="Revenue Food Minibar"/>
    <n v="-952216.74"/>
    <n v="-1449416.8"/>
    <m/>
    <m/>
    <n v="-1449416.8"/>
  </r>
  <r>
    <n v="7033"/>
    <x v="1"/>
    <x v="4"/>
    <x v="19"/>
    <s v="Food and beverage"/>
    <m/>
    <s v="Rev.Bubble's Bar Food"/>
    <n v="-1104016.1200000001"/>
    <n v="-1765571.6"/>
    <m/>
    <m/>
    <n v="-1765571.6"/>
  </r>
  <r>
    <n v="7034"/>
    <x v="1"/>
    <x v="4"/>
    <x v="19"/>
    <s v="Food and beverage"/>
    <m/>
    <s v="Rev.Bar Pirro Food"/>
    <n v="-4422458.24"/>
    <n v="-7718733.3700000001"/>
    <m/>
    <m/>
    <n v="-7718733.3700000001"/>
  </r>
  <r>
    <n v="7035"/>
    <x v="1"/>
    <x v="4"/>
    <x v="19"/>
    <s v="Food and beverage"/>
    <m/>
    <s v="Rev.Banquetting Food"/>
    <n v="-44239604.659999996"/>
    <n v="-52826458.960000001"/>
    <m/>
    <m/>
    <n v="-52826458.960000001"/>
  </r>
  <r>
    <n v="7037"/>
    <x v="1"/>
    <x v="4"/>
    <x v="19"/>
    <s v="Food and beverage"/>
    <m/>
    <s v="Rev. Room Service Food"/>
    <n v="-788152.41"/>
    <m/>
    <m/>
    <m/>
    <m/>
  </r>
  <r>
    <n v="7040"/>
    <x v="1"/>
    <x v="4"/>
    <x v="19"/>
    <s v="Food and beverage"/>
    <m/>
    <s v="Revenue Beverage"/>
    <n v="0"/>
    <n v="0"/>
    <m/>
    <m/>
    <n v="0"/>
  </r>
  <r>
    <n v="7041"/>
    <x v="1"/>
    <x v="4"/>
    <x v="19"/>
    <s v="Food and beverage"/>
    <m/>
    <s v="Rev.Restaurant Beverage"/>
    <n v="-3744228.59"/>
    <n v="-5638800.1200000001"/>
    <m/>
    <m/>
    <n v="-5638800.1200000001"/>
  </r>
  <r>
    <n v="7042"/>
    <x v="1"/>
    <x v="4"/>
    <x v="19"/>
    <s v="Food and beverage"/>
    <m/>
    <s v="Rev.Bar Pirro Beverage"/>
    <n v="-23854895.420000002"/>
    <n v="-28139782.550000001"/>
    <m/>
    <m/>
    <n v="-28139782.550000001"/>
  </r>
  <r>
    <n v="7043"/>
    <x v="1"/>
    <x v="4"/>
    <x v="19"/>
    <s v="Food and beverage"/>
    <m/>
    <s v="Rev.Bubble's Bar Beverag"/>
    <n v="-2901627.21"/>
    <n v="-3737726.01"/>
    <m/>
    <m/>
    <n v="-3737726.01"/>
  </r>
  <r>
    <n v="7044"/>
    <x v="1"/>
    <x v="4"/>
    <x v="19"/>
    <s v="Food and beverage"/>
    <m/>
    <s v="Rev.Banquetting &amp;Catering"/>
    <n v="-24245506.649999999"/>
    <n v="-26171142.27"/>
    <m/>
    <m/>
    <n v="-26171142.27"/>
  </r>
  <r>
    <n v="7046"/>
    <x v="1"/>
    <x v="4"/>
    <x v="19"/>
    <s v="Food and beverage"/>
    <m/>
    <s v="Revenue Beverage Minibar"/>
    <n v="-2427108.36"/>
    <n v="-3919599.96"/>
    <m/>
    <m/>
    <n v="-3919599.96"/>
  </r>
  <r>
    <n v="7047"/>
    <x v="1"/>
    <x v="4"/>
    <x v="19"/>
    <s v="Food and beverage"/>
    <m/>
    <s v="Rev.Room Service Beverage"/>
    <n v="-300453.33"/>
    <m/>
    <m/>
    <m/>
    <m/>
  </r>
  <r>
    <n v="7048"/>
    <x v="1"/>
    <x v="4"/>
    <x v="19"/>
    <s v="Food and beverage"/>
    <m/>
    <s v="Revenue F&amp;B Other"/>
    <n v="-1666175.32"/>
    <n v="-17093303.690000001"/>
    <m/>
    <m/>
    <n v="-17093303.690000001"/>
  </r>
  <r>
    <n v="7049"/>
    <x v="1"/>
    <x v="4"/>
    <x v="19"/>
    <s v="Food and beverage"/>
    <m/>
    <s v="Revenue Tobaccoes"/>
    <n v="-16308.42"/>
    <n v="-1242618.51"/>
    <m/>
    <m/>
    <n v="-1242618.51"/>
  </r>
  <r>
    <n v="7050"/>
    <x v="1"/>
    <x v="4"/>
    <x v="19"/>
    <s v="Sundry"/>
    <m/>
    <s v="Guest Laundry"/>
    <n v="-942687.47"/>
    <n v="-1431895.82"/>
    <m/>
    <m/>
    <n v="-1431895.82"/>
  </r>
  <r>
    <n v="7051"/>
    <x v="1"/>
    <x v="4"/>
    <x v="19"/>
    <s v="Sundry"/>
    <m/>
    <s v="Rev.Restaurant Tobacco"/>
    <n v="-40366.86"/>
    <m/>
    <m/>
    <m/>
    <m/>
  </r>
  <r>
    <n v="7052"/>
    <x v="1"/>
    <x v="4"/>
    <x v="19"/>
    <s v="Sundry"/>
    <m/>
    <s v="Rev.Bar Pirro Tobacco"/>
    <n v="-1110608.3500000001"/>
    <m/>
    <m/>
    <m/>
    <m/>
  </r>
  <r>
    <n v="7060"/>
    <x v="1"/>
    <x v="4"/>
    <x v="19"/>
    <s v="Sundry"/>
    <m/>
    <s v="Other Banquet Revenue"/>
    <n v="-10967084.390000001"/>
    <m/>
    <m/>
    <m/>
    <m/>
  </r>
  <r>
    <n v="7061"/>
    <x v="1"/>
    <x v="4"/>
    <x v="19"/>
    <s v="Rentals and other income"/>
    <m/>
    <s v="Office Room Rental"/>
    <n v="-456731.66"/>
    <n v="-812941.68"/>
    <m/>
    <m/>
    <n v="-812941.68"/>
  </r>
  <r>
    <n v="7062"/>
    <x v="1"/>
    <x v="4"/>
    <x v="19"/>
    <s v="Rentals and other income"/>
    <m/>
    <s v="Rental VAT 0%"/>
    <n v="-27978959"/>
    <n v="-33792763.100000001"/>
    <m/>
    <m/>
    <n v="-33792763.100000001"/>
  </r>
  <r>
    <n v="7065"/>
    <x v="1"/>
    <x v="4"/>
    <x v="19"/>
    <s v="Rentals and other income"/>
    <m/>
    <s v="Telephone Revenue/Rooms"/>
    <n v="-836842.4"/>
    <n v="-729344.52"/>
    <m/>
    <m/>
    <n v="-729344.52"/>
  </r>
  <r>
    <n v="7066"/>
    <x v="1"/>
    <x v="4"/>
    <x v="19"/>
    <s v="Rentals and other income"/>
    <m/>
    <s v="Teleph. Offices/B.Center"/>
    <n v="-85404.23"/>
    <n v="-1128784.28"/>
    <m/>
    <m/>
    <n v="-1128784.28"/>
  </r>
  <r>
    <n v="7070"/>
    <x v="1"/>
    <x v="4"/>
    <x v="19"/>
    <s v="Rentals and other income"/>
    <m/>
    <s v="Garage Short Term"/>
    <n v="0"/>
    <n v="-23183.33"/>
    <m/>
    <m/>
    <n v="-23183.33"/>
  </r>
  <r>
    <n v="7071"/>
    <x v="1"/>
    <x v="4"/>
    <x v="19"/>
    <s v="Rentals and other income"/>
    <m/>
    <s v="Garage Long Term"/>
    <n v="-5156449.18"/>
    <n v="-7271621.21"/>
    <m/>
    <m/>
    <n v="-7271621.21"/>
  </r>
  <r>
    <n v="7075"/>
    <x v="1"/>
    <x v="4"/>
    <x v="19"/>
    <s v="Sundry"/>
    <m/>
    <s v="Staff/Repres VAT Bill"/>
    <n v="-2001482.78"/>
    <n v="-2698007.4"/>
    <m/>
    <m/>
    <n v="-2698007.4"/>
  </r>
  <r>
    <n v="7085"/>
    <x v="1"/>
    <x v="4"/>
    <x v="19"/>
    <s v="Sundry"/>
    <m/>
    <s v="Revenue Tennis"/>
    <n v="-357889.74"/>
    <n v="-525474.85"/>
    <m/>
    <m/>
    <n v="-525474.85"/>
  </r>
  <r>
    <n v="7086"/>
    <x v="1"/>
    <x v="4"/>
    <x v="19"/>
    <s v="Sundry"/>
    <m/>
    <s v="Revenue Fit.Memb"/>
    <n v="-2842751.83"/>
    <n v="-3441413.4"/>
    <m/>
    <m/>
    <n v="-3441413.4"/>
  </r>
  <r>
    <n v="7090"/>
    <x v="1"/>
    <x v="4"/>
    <x v="19"/>
    <s v="Sundry"/>
    <m/>
    <s v="Rev.Other Operational"/>
    <n v="-1657152.51"/>
    <n v="-1639735.08"/>
    <m/>
    <m/>
    <n v="-1639735.08"/>
  </r>
  <r>
    <n v="7110"/>
    <x v="1"/>
    <x v="4"/>
    <x v="20"/>
    <s v="Interest income"/>
    <m/>
    <s v="Interest from Bank Accoun"/>
    <n v="-6002846.4400000004"/>
    <n v="-4775580.46"/>
    <m/>
    <m/>
    <n v="-4775580.46"/>
  </r>
  <r>
    <n v="7130"/>
    <x v="1"/>
    <x v="4"/>
    <x v="20"/>
    <s v="Net foreign exchange gains/(loss)"/>
    <m/>
    <s v="Foreign Exchange Gains"/>
    <n v="-8358859.2699999996"/>
    <n v="-7912411.9699999997"/>
    <m/>
    <m/>
    <n v="-7912411.9699999997"/>
  </r>
  <r>
    <n v="7140"/>
    <x v="1"/>
    <x v="4"/>
    <x v="20"/>
    <s v="Interest income"/>
    <m/>
    <s v="Other Financial Revenue"/>
    <n v="-511064.74"/>
    <n v="-14916.3"/>
    <m/>
    <m/>
    <n v="-14916.3"/>
  </r>
  <r>
    <n v="7250"/>
    <x v="1"/>
    <x v="4"/>
    <x v="21"/>
    <s v="Other extraordinary revenue"/>
    <m/>
    <s v="Other Extraordinary Reven"/>
    <n v="-3309833.87"/>
    <m/>
    <m/>
    <m/>
    <m/>
  </r>
  <r>
    <n v="7500"/>
    <x v="1"/>
    <x v="4"/>
    <x v="22"/>
    <s v="Other Income"/>
    <m/>
    <s v="GE Foreign Invoices"/>
    <n v="-82572716.810000002"/>
    <n v="-102648275.06"/>
    <m/>
    <m/>
    <n v="-102648275.06"/>
  </r>
  <r>
    <n v="8030"/>
    <x v="0"/>
    <x v="0"/>
    <x v="2"/>
    <s v="Profit for the year"/>
    <m/>
    <m/>
    <n v="-250283820.5"/>
    <m/>
    <m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279">
  <r>
    <n v="1010"/>
    <x v="0"/>
    <s v="Equity"/>
    <x v="0"/>
    <s v="Share capital"/>
    <m/>
    <s v="Capital"/>
    <n v="-532936250"/>
    <m/>
    <m/>
    <n v="-532936250"/>
    <n v="-532936250"/>
  </r>
  <r>
    <n v="1015"/>
    <x v="0"/>
    <s v="Equity"/>
    <x v="1"/>
    <s v="Reserves - Legal reserve"/>
    <m/>
    <s v="Legal Reserve Fund"/>
    <n v="-20286397.75"/>
    <m/>
    <m/>
    <n v="-20286397.75"/>
    <n v="-20286397.75"/>
  </r>
  <r>
    <n v="1035"/>
    <x v="0"/>
    <s v="Equity"/>
    <x v="2"/>
    <s v="Retained earnings"/>
    <m/>
    <s v="Ret.Earnings Prev.Year"/>
    <n v="-112774966.18000001"/>
    <m/>
    <m/>
    <n v="-112774966.18000001"/>
    <n v="-112774966.18000001"/>
  </r>
  <r>
    <n v="1450"/>
    <x v="0"/>
    <s v="Equity"/>
    <x v="1"/>
    <s v="Reserves - Other reserves"/>
    <m/>
    <s v="FF&amp;E Reserve"/>
    <n v="-21045576.32"/>
    <m/>
    <m/>
    <n v="-21045576.32"/>
    <n v="-21045576.32"/>
  </r>
  <r>
    <n v="1510"/>
    <x v="0"/>
    <s v="Liability"/>
    <x v="3"/>
    <s v="Accrued liabilities"/>
    <m/>
    <s v="Reserve for unfors Risks"/>
    <n v="0"/>
    <m/>
    <m/>
    <n v="0"/>
    <n v="0"/>
  </r>
  <r>
    <n v="1710"/>
    <x v="0"/>
    <s v="Asset"/>
    <x v="4"/>
    <s v="Prepaid expenses"/>
    <m/>
    <s v="Prepaid Insurance"/>
    <n v="0"/>
    <m/>
    <m/>
    <n v="0"/>
    <n v="2865900"/>
  </r>
  <r>
    <n v="1720"/>
    <x v="0"/>
    <s v="Asset"/>
    <x v="4"/>
    <s v="Prepaid expenses"/>
    <m/>
    <s v="Prepaid Mainten. Contract"/>
    <n v="914259.18"/>
    <m/>
    <m/>
    <n v="914259.18"/>
    <n v="1575060.5"/>
  </r>
  <r>
    <n v="1740"/>
    <x v="0"/>
    <s v="Asset"/>
    <x v="4"/>
    <s v="Prepaid expenses"/>
    <m/>
    <s v="Prepaid Lease Land"/>
    <n v="0"/>
    <m/>
    <m/>
    <n v="0"/>
    <n v="2107938.42"/>
  </r>
  <r>
    <n v="1760"/>
    <x v="0"/>
    <s v="Asset"/>
    <x v="4"/>
    <s v="Prepaid expenses"/>
    <m/>
    <s v="Prepaid Rent"/>
    <n v="2045019.59"/>
    <m/>
    <m/>
    <n v="2045019.59"/>
    <m/>
  </r>
  <r>
    <n v="1790"/>
    <x v="0"/>
    <s v="Asset"/>
    <x v="4"/>
    <s v="Prepaid expenses"/>
    <m/>
    <s v="Prepaid Membership Fees"/>
    <n v="196141.04"/>
    <m/>
    <m/>
    <n v="196141.04"/>
    <n v="124891.59"/>
  </r>
  <r>
    <n v="1810"/>
    <x v="0"/>
    <s v="Asset"/>
    <x v="5"/>
    <s v="Raiffeisen Bank (Lek)"/>
    <m/>
    <s v="Guar. Deposit Sauna"/>
    <n v="1328096.33"/>
    <m/>
    <m/>
    <n v="1328096.33"/>
    <n v="1328096.33"/>
  </r>
  <r>
    <n v="2130"/>
    <x v="0"/>
    <s v="Asset"/>
    <x v="6"/>
    <s v="Software"/>
    <m/>
    <s v="Software"/>
    <n v="25454986.91"/>
    <m/>
    <m/>
    <n v="25454986.91"/>
    <n v="22887949.829999998"/>
  </r>
  <r>
    <n v="2190"/>
    <x v="0"/>
    <s v="Asset"/>
    <x v="7"/>
    <s v="Other"/>
    <m/>
    <s v="Other Assets"/>
    <n v="0"/>
    <m/>
    <m/>
    <n v="0"/>
    <n v="1282615.02"/>
  </r>
  <r>
    <n v="2210"/>
    <x v="0"/>
    <s v="Asset"/>
    <x v="7"/>
    <s v="Building"/>
    <m/>
    <s v="Buildings"/>
    <n v="1636179532.49"/>
    <m/>
    <m/>
    <n v="1636179532.49"/>
    <n v="1626510265.4200001"/>
  </r>
  <r>
    <n v="2215"/>
    <x v="0"/>
    <s v="Asset"/>
    <x v="7"/>
    <s v="Office and room equipment"/>
    <m/>
    <s v="Machines &amp; Tools"/>
    <n v="88524941.989999995"/>
    <m/>
    <m/>
    <n v="88524941.989999995"/>
    <n v="87839475.799999997"/>
  </r>
  <r>
    <n v="2220"/>
    <x v="0"/>
    <s v="Asset"/>
    <x v="7"/>
    <s v="Office and room equipment"/>
    <m/>
    <s v="Kitchen Furniture&amp; Equipm"/>
    <n v="9215411.6799999997"/>
    <m/>
    <m/>
    <n v="9215411.6799999997"/>
    <n v="5687974.3099999996"/>
  </r>
  <r>
    <n v="2225"/>
    <x v="0"/>
    <s v="Asset"/>
    <x v="7"/>
    <s v="Office and room equipment"/>
    <m/>
    <s v="Hotel Furniture"/>
    <n v="248871596.13"/>
    <m/>
    <m/>
    <n v="248871596.13"/>
    <n v="234751716.30000001"/>
  </r>
  <r>
    <n v="2230"/>
    <x v="0"/>
    <s v="Asset"/>
    <x v="7"/>
    <s v="Office and room equipment"/>
    <m/>
    <s v="Office Furniture"/>
    <n v="4411083.08"/>
    <m/>
    <m/>
    <n v="4411083.08"/>
    <n v="4411083.08"/>
  </r>
  <r>
    <n v="2235"/>
    <x v="0"/>
    <s v="Asset"/>
    <x v="7"/>
    <s v="Office and room equipment"/>
    <m/>
    <s v="Office Equipm. &amp; EDP Hard"/>
    <n v="24852228.579999998"/>
    <m/>
    <m/>
    <n v="24852228.579999998"/>
    <n v="13203881.93"/>
  </r>
  <r>
    <n v="2240"/>
    <x v="0"/>
    <s v="Asset"/>
    <x v="7"/>
    <s v="Vehicles"/>
    <m/>
    <s v="Vehicles"/>
    <n v="2176929.44"/>
    <m/>
    <m/>
    <n v="2176929.44"/>
    <n v="2176929.44"/>
  </r>
  <r>
    <n v="2242"/>
    <x v="0"/>
    <s v="Asset"/>
    <x v="7"/>
    <s v="Office and room equipment"/>
    <m/>
    <s v="Operating Equipment"/>
    <n v="11286404.130000001"/>
    <m/>
    <m/>
    <n v="11286404.130000001"/>
    <n v="7199687.6699999999"/>
  </r>
  <r>
    <n v="2245"/>
    <x v="0"/>
    <s v="Asset"/>
    <x v="7"/>
    <s v="Office and room equipment"/>
    <m/>
    <s v="Other Furniture &amp; Equipm"/>
    <n v="5821752.5700000003"/>
    <m/>
    <m/>
    <n v="5821752.5700000003"/>
    <n v="5326138.07"/>
  </r>
  <r>
    <n v="2295"/>
    <x v="0"/>
    <s v="Asset"/>
    <x v="7"/>
    <s v="Office and room equipment"/>
    <m/>
    <s v="FF&amp;E Additions dur. Year"/>
    <n v="0"/>
    <m/>
    <m/>
    <n v="0"/>
    <n v="0"/>
  </r>
  <r>
    <n v="2395"/>
    <x v="0"/>
    <s v="Asset"/>
    <x v="7"/>
    <s v="Office and room equipment"/>
    <m/>
    <s v="Construction in Progress"/>
    <n v="193273864.83000001"/>
    <m/>
    <m/>
    <n v="193273864.83000001"/>
    <n v="1261482.33"/>
  </r>
  <r>
    <n v="2396"/>
    <x v="0"/>
    <s v="Asset"/>
    <x v="7"/>
    <s v="Prepaid Fix Assets"/>
    <m/>
    <s v="Prepaid Fix Assets"/>
    <n v="3411418.02"/>
    <m/>
    <m/>
    <n v="3411418.02"/>
    <n v="0"/>
  </r>
  <r>
    <n v="2510"/>
    <x v="0"/>
    <s v="Asset"/>
    <x v="7"/>
    <s v="Acc Depr - Building"/>
    <m/>
    <s v="Depr. of Building"/>
    <n v="-1180057554.28"/>
    <m/>
    <m/>
    <n v="-1180057554.28"/>
    <n v="-1156475399.23"/>
  </r>
  <r>
    <n v="2515"/>
    <x v="0"/>
    <s v="Asset"/>
    <x v="7"/>
    <s v="Acc Depr - Office and room equipment"/>
    <m/>
    <s v="Depr. Machines&amp;Tools"/>
    <n v="-81135394.019999996"/>
    <m/>
    <m/>
    <n v="-81135394.019999996"/>
    <n v="-79302568.390000001"/>
  </r>
  <r>
    <n v="2520"/>
    <x v="0"/>
    <s v="Asset"/>
    <x v="7"/>
    <s v="Acc Depr - Office and room equipment"/>
    <m/>
    <s v="Depr.  Kitchen Furniture"/>
    <n v="-4306431.18"/>
    <m/>
    <m/>
    <n v="-4306431.18"/>
    <n v="-3825367.06"/>
  </r>
  <r>
    <n v="2525"/>
    <x v="0"/>
    <s v="Asset"/>
    <x v="7"/>
    <s v="Acc Depr - Office and room equipment"/>
    <m/>
    <s v="Depr. Hotel Furniture"/>
    <n v="-195870191.09"/>
    <m/>
    <m/>
    <n v="-195870191.09"/>
    <n v="-185702454.19"/>
  </r>
  <r>
    <n v="2530"/>
    <x v="0"/>
    <s v="Asset"/>
    <x v="7"/>
    <s v="Acc Depr - Office and room equipment"/>
    <m/>
    <s v="Dep. Office Furniture"/>
    <n v="-4145946.87"/>
    <m/>
    <m/>
    <n v="-4145946.87"/>
    <n v="-4079662.83"/>
  </r>
  <r>
    <n v="2535"/>
    <x v="0"/>
    <s v="Asset"/>
    <x v="7"/>
    <s v="Acc Depr - Office and room equipment"/>
    <m/>
    <s v="Depr. Off. Equip.&amp; EDP HW"/>
    <n v="-10969584.1"/>
    <m/>
    <m/>
    <n v="-10969584.1"/>
    <n v="-9289694.3200000003"/>
  </r>
  <r>
    <n v="2540"/>
    <x v="0"/>
    <s v="Asset"/>
    <x v="7"/>
    <s v="Acc Depr - Vehicles"/>
    <m/>
    <s v="Depr. Vehicles"/>
    <n v="-1101559.52"/>
    <m/>
    <m/>
    <n v="-1101559.52"/>
    <n v="-832717.04"/>
  </r>
  <r>
    <n v="2542"/>
    <x v="0"/>
    <s v="Asset"/>
    <x v="7"/>
    <s v="Acc Depr - Office and room equipment"/>
    <m/>
    <s v="Depr. Operating Equipment"/>
    <n v="-6297763.6699999999"/>
    <m/>
    <m/>
    <n v="-6297763.6699999999"/>
    <n v="-5774109.3700000001"/>
  </r>
  <r>
    <n v="2545"/>
    <x v="0"/>
    <s v="Asset"/>
    <x v="7"/>
    <s v="Acc Depr - Office and room equipment"/>
    <m/>
    <s v="Depr. Other Furniture Equ"/>
    <n v="-4844465.53"/>
    <m/>
    <m/>
    <n v="-4844465.53"/>
    <n v="-4710326.55"/>
  </r>
  <r>
    <n v="2630"/>
    <x v="0"/>
    <s v="Asset"/>
    <x v="6"/>
    <s v="Accumulated depreciation Intangibles"/>
    <m/>
    <s v="Depr. Software"/>
    <n v="-21144976.84"/>
    <m/>
    <m/>
    <n v="-21144976.84"/>
    <n v="-19834444.850000001"/>
  </r>
  <r>
    <n v="3110"/>
    <x v="0"/>
    <s v="Asset"/>
    <x v="8"/>
    <s v="Food inventory"/>
    <m/>
    <s v="Food"/>
    <n v="2887538.27"/>
    <m/>
    <m/>
    <n v="2887538.27"/>
    <n v="2317227.7999999998"/>
  </r>
  <r>
    <n v="3120"/>
    <x v="0"/>
    <s v="Asset"/>
    <x v="8"/>
    <s v="Beverages inventory"/>
    <m/>
    <s v="Beverage"/>
    <n v="3244312.95"/>
    <m/>
    <m/>
    <n v="3244312.95"/>
    <n v="2737867.42"/>
  </r>
  <r>
    <n v="3130"/>
    <x v="0"/>
    <s v="Asset"/>
    <x v="8"/>
    <s v="Room supplies inventory"/>
    <m/>
    <s v="Tobaccos"/>
    <n v="107079.42"/>
    <m/>
    <m/>
    <n v="107079.42"/>
    <n v="125121.11"/>
  </r>
  <r>
    <n v="3132"/>
    <x v="0"/>
    <s v="Asset"/>
    <x v="8"/>
    <s v="Room supplies inventory"/>
    <m/>
    <s v="Sales Material"/>
    <n v="0"/>
    <m/>
    <m/>
    <n v="0"/>
    <n v="0"/>
  </r>
  <r>
    <n v="3143"/>
    <x v="0"/>
    <s v="Asset"/>
    <x v="8"/>
    <s v="Other materials inventory"/>
    <m/>
    <s v="Guest Supplies"/>
    <n v="3143416.3"/>
    <m/>
    <m/>
    <n v="3143416.3"/>
    <n v="1623333.37"/>
  </r>
  <r>
    <n v="3144"/>
    <x v="0"/>
    <s v="Asset"/>
    <x v="8"/>
    <s v="Cleaning supplies inventory"/>
    <m/>
    <s v="Cleaning/San.Supplies"/>
    <n v="722735.21"/>
    <m/>
    <m/>
    <n v="722735.21"/>
    <n v="752987.81"/>
  </r>
  <r>
    <n v="3145"/>
    <x v="0"/>
    <s v="Asset"/>
    <x v="8"/>
    <s v="Room supplies inventory"/>
    <m/>
    <s v="Printed Matter/Paper Supp"/>
    <n v="838212.27"/>
    <m/>
    <m/>
    <n v="838212.27"/>
    <n v="1193082.19"/>
  </r>
  <r>
    <n v="3146"/>
    <x v="0"/>
    <s v="Asset"/>
    <x v="8"/>
    <s v="Room supplies inventory"/>
    <m/>
    <s v="Stationery"/>
    <n v="67935"/>
    <m/>
    <m/>
    <n v="67935"/>
    <n v="360541.67"/>
  </r>
  <r>
    <n v="3149"/>
    <x v="0"/>
    <s v="Asset"/>
    <x v="8"/>
    <s v="Room supplies inventory"/>
    <m/>
    <s v="Gen. Store II"/>
    <n v="693094.58"/>
    <m/>
    <m/>
    <n v="693094.58"/>
    <n v="1456976.41"/>
  </r>
  <r>
    <n v="3151"/>
    <x v="0"/>
    <s v="Asset"/>
    <x v="8"/>
    <s v="Room supplies inventory"/>
    <m/>
    <s v="Cutlery and Silver"/>
    <n v="0"/>
    <m/>
    <m/>
    <n v="0"/>
    <n v="0"/>
  </r>
  <r>
    <n v="3152"/>
    <x v="0"/>
    <s v="Asset"/>
    <x v="8"/>
    <s v="Room supplies inventory"/>
    <m/>
    <s v="China and Glassware"/>
    <n v="0"/>
    <m/>
    <m/>
    <n v="0"/>
    <n v="0"/>
  </r>
  <r>
    <n v="3153"/>
    <x v="0"/>
    <s v="Asset"/>
    <x v="8"/>
    <s v="Room supplies inventory"/>
    <m/>
    <s v="Kitchen Utens.,Holloware"/>
    <n v="143126.54999999999"/>
    <m/>
    <m/>
    <n v="143126.54999999999"/>
    <m/>
  </r>
  <r>
    <n v="3154"/>
    <x v="0"/>
    <s v="Asset"/>
    <x v="8"/>
    <s v="Room supplies inventory"/>
    <m/>
    <s v="Linen, Uniforms"/>
    <n v="506498.92"/>
    <m/>
    <m/>
    <n v="506498.92"/>
    <n v="0"/>
  </r>
  <r>
    <n v="3156"/>
    <x v="0"/>
    <s v="Asset"/>
    <x v="8"/>
    <s v="Room supplies inventory"/>
    <m/>
    <s v="Energy"/>
    <n v="1838482.44"/>
    <m/>
    <m/>
    <n v="1838482.44"/>
    <n v="1912381.49"/>
  </r>
  <r>
    <n v="4110"/>
    <x v="0"/>
    <s v="Liability"/>
    <x v="9"/>
    <s v="Trade payables "/>
    <m/>
    <s v="Accounts Payable-Domestic"/>
    <n v="-10445809.83"/>
    <m/>
    <m/>
    <n v="-10445809.83"/>
    <n v="-17402488.329999998"/>
  </r>
  <r>
    <n v="4120"/>
    <x v="0"/>
    <s v="Liability"/>
    <x v="9"/>
    <s v="Trade payables "/>
    <m/>
    <s v="Acc.Payable-Foreign"/>
    <n v="-461030.13"/>
    <m/>
    <m/>
    <n v="-461030.13"/>
    <n v="-1218576.6499999999"/>
  </r>
  <r>
    <n v="4135"/>
    <x v="0"/>
    <s v="Liability"/>
    <x v="9"/>
    <s v="Due to related parties"/>
    <m/>
    <s v="A/P Rogner International"/>
    <n v="-19395715.91"/>
    <m/>
    <m/>
    <n v="-19395715.91"/>
    <n v="-21682590.84"/>
  </r>
  <r>
    <n v="4146"/>
    <x v="0"/>
    <s v="Liability"/>
    <x v="3"/>
    <s v="Other Liabilities"/>
    <m/>
    <s v="Guarantee Deposits Tenant"/>
    <n v="-2402114.13"/>
    <m/>
    <m/>
    <n v="-2402114.13"/>
    <n v="-2817426.3"/>
  </r>
  <r>
    <n v="4210"/>
    <x v="0"/>
    <s v="Asset"/>
    <x v="10"/>
    <s v="Trade receivables"/>
    <m/>
    <s v="Acc. Receivable Domestic"/>
    <n v="30942567.5"/>
    <m/>
    <m/>
    <n v="30942567.5"/>
    <n v="19503821.48"/>
  </r>
  <r>
    <n v="4215"/>
    <x v="0"/>
    <s v="Asset"/>
    <x v="10"/>
    <s v="Trade receivables"/>
    <m/>
    <s v="Acc. Receivable Foreign"/>
    <n v="23638376.239999998"/>
    <m/>
    <m/>
    <n v="23638376.239999998"/>
    <n v="12492009.59"/>
  </r>
  <r>
    <n v="4225"/>
    <x v="0"/>
    <s v="Asset"/>
    <x v="10"/>
    <s v="Trade receivables"/>
    <m/>
    <s v="Guest Ledger"/>
    <n v="216475.17"/>
    <m/>
    <m/>
    <n v="216475.17"/>
    <n v="4365790.4000000004"/>
  </r>
  <r>
    <n v="4226"/>
    <x v="0"/>
    <s v="Asset"/>
    <x v="10"/>
    <s v="Trade receivables"/>
    <m/>
    <s v="City Ledger Bridge Acc."/>
    <n v="0"/>
    <m/>
    <m/>
    <n v="0"/>
    <m/>
  </r>
  <r>
    <n v="4227"/>
    <x v="0"/>
    <s v="Asset"/>
    <x v="10"/>
    <s v="Trade receivables"/>
    <m/>
    <s v="Credit Cards Bridge Acc."/>
    <n v="0"/>
    <m/>
    <m/>
    <n v="0"/>
    <m/>
  </r>
  <r>
    <n v="4228"/>
    <x v="0"/>
    <s v="Asset"/>
    <x v="10"/>
    <s v="Trade receivables"/>
    <m/>
    <s v="Cash Income Bridge Acc."/>
    <n v="0"/>
    <m/>
    <m/>
    <n v="0"/>
    <n v="0"/>
  </r>
  <r>
    <n v="4247"/>
    <x v="0"/>
    <s v="Asset"/>
    <x v="10"/>
    <s v="Other receivables"/>
    <m/>
    <s v="VAT Deductable 20%"/>
    <n v="0"/>
    <m/>
    <m/>
    <n v="0"/>
    <n v="0"/>
  </r>
  <r>
    <n v="4249"/>
    <x v="0"/>
    <s v="Asset"/>
    <x v="10"/>
    <s v="Credit cards"/>
    <m/>
    <s v="Master acc. Credit Cards"/>
    <n v="362530.52"/>
    <m/>
    <m/>
    <n v="362530.52"/>
    <n v="525454.17000000004"/>
  </r>
  <r>
    <n v="4290"/>
    <x v="0"/>
    <s v="Asset"/>
    <x v="10"/>
    <s v="Other receivables"/>
    <m/>
    <s v="Other Receivables"/>
    <n v="1651646"/>
    <m/>
    <m/>
    <n v="1651646"/>
    <m/>
  </r>
  <r>
    <n v="4298"/>
    <x v="0"/>
    <s v="Asset"/>
    <x v="10"/>
    <s v="Guest"/>
    <m/>
    <s v="Diff. Guest Ledger"/>
    <n v="0"/>
    <m/>
    <m/>
    <n v="0"/>
    <n v="0"/>
  </r>
  <r>
    <n v="4299"/>
    <x v="0"/>
    <s v="Asset"/>
    <x v="10"/>
    <s v="Suspense Account"/>
    <m/>
    <s v="Suspense Account"/>
    <n v="0"/>
    <m/>
    <m/>
    <n v="0"/>
    <m/>
  </r>
  <r>
    <n v="4310"/>
    <x v="0"/>
    <s v="Liability"/>
    <x v="3"/>
    <s v="Other Liabilities"/>
    <m/>
    <s v="Payable Public Institutio"/>
    <n v="0"/>
    <m/>
    <m/>
    <n v="0"/>
    <n v="0"/>
  </r>
  <r>
    <n v="4315"/>
    <x v="0"/>
    <s v="Liability"/>
    <x v="3"/>
    <s v="Accrued personnel costs"/>
    <m/>
    <s v="Salaries Payab.c.month"/>
    <n v="-2623436.5699999998"/>
    <m/>
    <m/>
    <n v="-2623436.5699999998"/>
    <n v="-320722.7"/>
  </r>
  <r>
    <n v="4414"/>
    <x v="0"/>
    <s v="Liability"/>
    <x v="3"/>
    <s v="VAT Payable"/>
    <m/>
    <s v="VAT payable 20%"/>
    <n v="0"/>
    <m/>
    <m/>
    <n v="0"/>
    <n v="-3878031.88"/>
  </r>
  <r>
    <n v="4415"/>
    <x v="0"/>
    <s v="Asset"/>
    <x v="4"/>
    <s v="Prepaid Expenses"/>
    <m/>
    <s v="Import Tax"/>
    <n v="0"/>
    <m/>
    <m/>
    <n v="0"/>
    <n v="0"/>
  </r>
  <r>
    <n v="4416"/>
    <x v="0"/>
    <s v="Liability"/>
    <x v="3"/>
    <s v="Other Liabilities"/>
    <m/>
    <s v="10%_Withholed_TAX"/>
    <n v="-77699.19"/>
    <m/>
    <m/>
    <n v="-77699.19"/>
    <n v="9425.32"/>
  </r>
  <r>
    <n v="4417"/>
    <x v="0"/>
    <s v="Asset"/>
    <x v="10"/>
    <s v="Other receivables"/>
    <m/>
    <s v="10%_Withholded_TAX_PAID"/>
    <n v="10023946"/>
    <m/>
    <m/>
    <n v="10023946"/>
    <n v="10023946"/>
  </r>
  <r>
    <n v="4420"/>
    <x v="0"/>
    <s v="Liability"/>
    <x v="3"/>
    <s v="Accrued personnel costs"/>
    <m/>
    <s v="Pers.Income Tax Payable"/>
    <n v="-1451466"/>
    <m/>
    <m/>
    <n v="-1451466"/>
    <n v="-937061"/>
  </r>
  <r>
    <n v="4421"/>
    <x v="0"/>
    <s v="Liability"/>
    <x v="3"/>
    <s v="Accrued personnel costs"/>
    <m/>
    <s v="Payable Social/Health Ins"/>
    <n v="-1664169"/>
    <m/>
    <m/>
    <n v="-1664169"/>
    <n v="-1487636"/>
  </r>
  <r>
    <n v="4422"/>
    <x v="0"/>
    <s v="Asset"/>
    <x v="10"/>
    <s v="Other receivables"/>
    <m/>
    <s v="Recble PublicInstitucion"/>
    <n v="12604584.43"/>
    <m/>
    <m/>
    <n v="12604584.43"/>
    <n v="12579490.5"/>
  </r>
  <r>
    <n v="4435"/>
    <x v="0"/>
    <s v="Asset"/>
    <x v="10"/>
    <s v="Other Receivables"/>
    <m/>
    <s v="Local Tax - City Tax"/>
    <n v="3265214.97"/>
    <m/>
    <m/>
    <n v="3265214.97"/>
    <n v="3217982.6"/>
  </r>
  <r>
    <n v="4440"/>
    <x v="0"/>
    <s v="Liability"/>
    <x v="3"/>
    <s v="Other Liabilities"/>
    <m/>
    <s v="Income tax payable"/>
    <n v="0"/>
    <m/>
    <m/>
    <n v="0"/>
    <n v="0"/>
  </r>
  <r>
    <n v="4708"/>
    <x v="0"/>
    <s v="Liability"/>
    <x v="3"/>
    <s v="Accrued liabilities"/>
    <m/>
    <s v="Accr.-Energy cost"/>
    <n v="-1609600"/>
    <m/>
    <m/>
    <n v="-1609600"/>
    <n v="-2383428"/>
  </r>
  <r>
    <n v="4710"/>
    <x v="0"/>
    <s v="Liability"/>
    <x v="3"/>
    <s v="Accrued liabilities"/>
    <m/>
    <s v="Accr.-Maintenance Expense"/>
    <n v="0"/>
    <m/>
    <m/>
    <n v="0"/>
    <n v="0"/>
  </r>
  <r>
    <n v="4730"/>
    <x v="0"/>
    <s v="Asset"/>
    <x v="11"/>
    <s v="Prepaid income tax"/>
    <m/>
    <s v="Prepaid income tax"/>
    <n v="10418422.35"/>
    <m/>
    <m/>
    <n v="10418422.35"/>
    <n v="7216756.3499999996"/>
  </r>
  <r>
    <n v="4735"/>
    <x v="0"/>
    <s v="Liability"/>
    <x v="3"/>
    <s v="Accrued liabilities"/>
    <m/>
    <s v="Accr.-Others"/>
    <n v="-16392116.359999999"/>
    <m/>
    <m/>
    <n v="-16392116.359999999"/>
    <n v="-25777823.41"/>
  </r>
  <r>
    <n v="4740"/>
    <x v="0"/>
    <s v="Liability"/>
    <x v="3"/>
    <s v="Accrued personnel costs"/>
    <m/>
    <s v="Salary Depot"/>
    <n v="-94943.72"/>
    <m/>
    <m/>
    <n v="-94943.72"/>
    <n v="-94943.72"/>
  </r>
  <r>
    <n v="4741"/>
    <x v="0"/>
    <s v="Liability"/>
    <x v="3"/>
    <s v="Accrued liabilities"/>
    <m/>
    <s v="Accr.-N. taken Vacation"/>
    <n v="-15509112.060000001"/>
    <m/>
    <m/>
    <n v="-15509112.060000001"/>
    <n v="-14060975.279999999"/>
  </r>
  <r>
    <n v="4742"/>
    <x v="0"/>
    <s v="Liability"/>
    <x v="3"/>
    <s v="Accrued liabilities"/>
    <m/>
    <s v="Accr..-Legal Benefits"/>
    <n v="-1177410.75"/>
    <m/>
    <m/>
    <n v="-1177410.75"/>
    <m/>
  </r>
  <r>
    <n v="4743"/>
    <x v="0"/>
    <s v="Liability"/>
    <x v="3"/>
    <s v="Accrued liabilities"/>
    <m/>
    <s v="Accr.-Volontary Benefits"/>
    <n v="0"/>
    <m/>
    <m/>
    <n v="0"/>
    <n v="0"/>
  </r>
  <r>
    <n v="4746"/>
    <x v="0"/>
    <s v="Liability"/>
    <x v="3"/>
    <s v="Accrued liabilities"/>
    <m/>
    <s v="Accr.-External  Audit"/>
    <n v="-899998.82"/>
    <m/>
    <m/>
    <n v="-899998.82"/>
    <n v="-686782.8"/>
  </r>
  <r>
    <n v="4748"/>
    <x v="0"/>
    <s v="Liability"/>
    <x v="3"/>
    <s v="Accrued liabilities"/>
    <m/>
    <s v="Accr.-Telephone Cost"/>
    <n v="0"/>
    <m/>
    <m/>
    <n v="0"/>
    <n v="0"/>
  </r>
  <r>
    <n v="4750"/>
    <x v="0"/>
    <s v="Liability"/>
    <x v="3"/>
    <s v="Accrued liabilities"/>
    <m/>
    <s v="Management Fee I"/>
    <n v="0"/>
    <m/>
    <m/>
    <n v="0"/>
    <n v="0"/>
  </r>
  <r>
    <n v="4751"/>
    <x v="0"/>
    <s v="Liability"/>
    <x v="3"/>
    <s v="Accrued liabilities"/>
    <m/>
    <s v="Management Fee II"/>
    <n v="0"/>
    <m/>
    <m/>
    <n v="0"/>
    <n v="0"/>
  </r>
  <r>
    <n v="4752"/>
    <x v="0"/>
    <s v="Asset"/>
    <x v="10"/>
    <s v="Other receivables"/>
    <m/>
    <s v="Accr-RI Invoices"/>
    <n v="0"/>
    <m/>
    <m/>
    <n v="0"/>
    <n v="0"/>
  </r>
  <r>
    <n v="4780"/>
    <x v="0"/>
    <s v="Asset"/>
    <x v="10"/>
    <s v="Other receivables"/>
    <m/>
    <s v="Accr.- Salary"/>
    <n v="5820.19"/>
    <m/>
    <m/>
    <n v="5820.19"/>
    <n v="-2720"/>
  </r>
  <r>
    <n v="5010"/>
    <x v="0"/>
    <s v="Asset"/>
    <x v="5"/>
    <s v="Petty cash (Lek)"/>
    <m/>
    <s v="Cash on Hand Gen. Cashier"/>
    <n v="649873.43000000005"/>
    <m/>
    <m/>
    <n v="649873.43000000005"/>
    <n v="173387.46"/>
  </r>
  <r>
    <n v="5011"/>
    <x v="0"/>
    <s v="Asset"/>
    <x v="5"/>
    <s v="Petty cash (Lek)"/>
    <m/>
    <s v="Cash on Hand FO"/>
    <n v="500000"/>
    <m/>
    <m/>
    <n v="500000"/>
    <n v="500000"/>
  </r>
  <r>
    <n v="5013"/>
    <x v="0"/>
    <s v="Asset"/>
    <x v="5"/>
    <s v="Petty cash (Lek)"/>
    <m/>
    <s v="Cash on Hand-Purchasing"/>
    <n v="53900"/>
    <m/>
    <m/>
    <n v="53900"/>
    <n v="0"/>
  </r>
  <r>
    <n v="5023"/>
    <x v="0"/>
    <s v="Asset"/>
    <x v="5"/>
    <s v="Petty cash (EUR)"/>
    <m/>
    <s v="Cash on Hand Euro"/>
    <n v="145335.53"/>
    <m/>
    <m/>
    <n v="145335.53"/>
    <n v="56349.69"/>
  </r>
  <r>
    <n v="5040"/>
    <x v="0"/>
    <s v="Liability"/>
    <x v="3"/>
    <s v="Accrued liabilities"/>
    <m/>
    <s v="Due Back, Reimb."/>
    <n v="-3477"/>
    <m/>
    <m/>
    <n v="-3477"/>
    <n v="-3477"/>
  </r>
  <r>
    <n v="5050"/>
    <x v="0"/>
    <s v="Asset"/>
    <x v="5"/>
    <s v="Petty cash (EUR)"/>
    <m/>
    <s v="Other Cash"/>
    <n v="0"/>
    <m/>
    <m/>
    <n v="0"/>
    <n v="0"/>
  </r>
  <r>
    <n v="5110"/>
    <x v="0"/>
    <s v="Asset"/>
    <x v="5"/>
    <s v="Raiffeisen Bank (Lek)"/>
    <m/>
    <s v="Raiffeisen Bank LEK"/>
    <n v="0"/>
    <m/>
    <m/>
    <n v="0"/>
    <n v="0"/>
  </r>
  <r>
    <n v="5111"/>
    <x v="0"/>
    <s v="Asset"/>
    <x v="5"/>
    <s v="Raiffeisen Bank ALL New"/>
    <m/>
    <s v="Raiffeisen Bank ALL New"/>
    <n v="33122033.199999999"/>
    <m/>
    <m/>
    <n v="33122033.199999999"/>
    <n v="51194260.039999999"/>
  </r>
  <r>
    <n v="5112"/>
    <x v="0"/>
    <s v="Asset"/>
    <x v="5"/>
    <s v="Raiffeisen Bank Euro New"/>
    <m/>
    <s v="Raiffeisen Bank Euro New"/>
    <n v="48600949.689999998"/>
    <m/>
    <m/>
    <n v="48600949.689999998"/>
    <n v="176776576.38999999"/>
  </r>
  <r>
    <n v="5115"/>
    <x v="0"/>
    <s v="Asset"/>
    <x v="5"/>
    <s v="Raiffeisen Bank (USD)"/>
    <m/>
    <s v="Raiffeisen Bank USD"/>
    <n v="0"/>
    <m/>
    <m/>
    <n v="0"/>
    <n v="0"/>
  </r>
  <r>
    <n v="5116"/>
    <x v="0"/>
    <s v="Asset"/>
    <x v="5"/>
    <s v="Tirana Bank (EUR)"/>
    <m/>
    <s v="Bank Acc. Revenue ATS"/>
    <n v="0"/>
    <m/>
    <m/>
    <n v="0"/>
    <n v="0"/>
  </r>
  <r>
    <n v="5117"/>
    <x v="0"/>
    <s v="Asset"/>
    <x v="5"/>
    <s v="Raiffeisen Bank Deposit"/>
    <m/>
    <s v="Raiffeisen Bank Deposit"/>
    <n v="171319240.80000001"/>
    <m/>
    <m/>
    <n v="171319240.80000001"/>
    <n v="221308388.43000001"/>
  </r>
  <r>
    <n v="5120"/>
    <x v="0"/>
    <s v="Asset"/>
    <x v="5"/>
    <s v="Raiffeisen Bank (EUR)"/>
    <m/>
    <s v="Raiffeisen Bank EUR"/>
    <n v="0"/>
    <m/>
    <m/>
    <n v="0"/>
    <n v="0"/>
  </r>
  <r>
    <n v="5121"/>
    <x v="0"/>
    <s v="Asset"/>
    <x v="5"/>
    <s v="Raiffeisen Bank (EUR)"/>
    <m/>
    <s v="RLB NOE WIENE AG"/>
    <n v="32671889.73"/>
    <m/>
    <m/>
    <n v="32671889.73"/>
    <n v="13277831.51"/>
  </r>
  <r>
    <n v="5124"/>
    <x v="0"/>
    <s v="Asset"/>
    <x v="5"/>
    <s v="American Bank (Lek)"/>
    <m/>
    <s v="American Bank LEK"/>
    <n v="3645440.53"/>
    <m/>
    <m/>
    <n v="3645440.53"/>
    <n v="3348693.5"/>
  </r>
  <r>
    <n v="5126"/>
    <x v="0"/>
    <s v="Asset"/>
    <x v="5"/>
    <s v="American Bank (EUR)"/>
    <m/>
    <s v="American Bank EUR"/>
    <n v="13441816.6"/>
    <m/>
    <m/>
    <n v="13441816.6"/>
    <n v="38735968.149999999"/>
  </r>
  <r>
    <n v="5128"/>
    <x v="0"/>
    <s v="Asset"/>
    <x v="5"/>
    <s v="Alpha Bank (ALL)"/>
    <m/>
    <s v="Alpha Bank ALL"/>
    <n v="2883233.78"/>
    <m/>
    <m/>
    <n v="2883233.78"/>
    <n v="11615221.029999999"/>
  </r>
  <r>
    <n v="5129"/>
    <x v="0"/>
    <s v="Asset"/>
    <x v="5"/>
    <s v="Raiffeisen Bank (USD)"/>
    <m/>
    <s v="Bank Account Oper.USD"/>
    <n v="-23606.63"/>
    <m/>
    <m/>
    <n v="-23606.63"/>
    <n v="-23606.63"/>
  </r>
  <r>
    <n v="5131"/>
    <x v="0"/>
    <s v="Asset"/>
    <x v="5"/>
    <s v="Raiffeisen Bank (USD)"/>
    <m/>
    <s v="Bank Account Oper. USD"/>
    <n v="23606.63"/>
    <m/>
    <m/>
    <n v="23606.63"/>
    <n v="23606.63"/>
  </r>
  <r>
    <n v="5135"/>
    <x v="0"/>
    <s v="Asset"/>
    <x v="5"/>
    <s v="Raiffeisen Bank (USD)"/>
    <m/>
    <s v="Raiffeisen Usd New"/>
    <n v="1710091.89"/>
    <m/>
    <m/>
    <n v="1710091.89"/>
    <n v="2340596.48"/>
  </r>
  <r>
    <n v="5151"/>
    <x v="0"/>
    <s v="Asset"/>
    <x v="5"/>
    <s v="Erste Bank (EURO)"/>
    <m/>
    <s v="Erste Bank EUR"/>
    <n v="0"/>
    <m/>
    <m/>
    <n v="0"/>
    <n v="0"/>
  </r>
  <r>
    <n v="5199"/>
    <x v="0"/>
    <s v="Asset"/>
    <x v="5"/>
    <s v="Petty cash (Lek)"/>
    <m/>
    <s v="Cash Sales Bridge Acc."/>
    <n v="6910983.3799999999"/>
    <m/>
    <m/>
    <n v="6910983.3799999999"/>
    <n v="767326.67"/>
  </r>
  <r>
    <n v="5200"/>
    <x v="0"/>
    <s v="Asset"/>
    <x v="5"/>
    <s v="Petty cash (Lek)"/>
    <m/>
    <s v="Bridge Acc - Transf. Bank"/>
    <n v="0"/>
    <m/>
    <m/>
    <n v="0"/>
    <n v="-0.01"/>
  </r>
  <r>
    <n v="6110"/>
    <x v="1"/>
    <s v="Expense"/>
    <x v="12"/>
    <s v="Food"/>
    <m/>
    <s v="Cost of Sales-Food"/>
    <n v="24137868.800000001"/>
    <m/>
    <m/>
    <n v="24137868.800000001"/>
    <n v="35586859.460000001"/>
  </r>
  <r>
    <n v="6120"/>
    <x v="1"/>
    <s v="Expense"/>
    <x v="12"/>
    <s v="Beverages"/>
    <m/>
    <s v="Cost of Sales-Beverage"/>
    <n v="11600163.390000001"/>
    <m/>
    <m/>
    <n v="11600163.390000001"/>
    <n v="13994885.73"/>
  </r>
  <r>
    <n v="6130"/>
    <x v="1"/>
    <s v="Expense"/>
    <x v="12"/>
    <s v="Other"/>
    <m/>
    <s v="Cost of Sales Tobacco"/>
    <n v="1095531.69"/>
    <m/>
    <m/>
    <n v="1095531.69"/>
    <n v="1352578.77"/>
  </r>
  <r>
    <n v="6140"/>
    <x v="1"/>
    <s v="Expense"/>
    <x v="12"/>
    <s v="Operating supplies"/>
    <m/>
    <s v="Stationery"/>
    <n v="2558108.2000000002"/>
    <m/>
    <m/>
    <n v="2558108.2000000002"/>
    <n v="2080164.51"/>
  </r>
  <r>
    <n v="6141"/>
    <x v="1"/>
    <s v="Expense"/>
    <x v="12"/>
    <s v="Operating supplies"/>
    <m/>
    <s v="Printed Matters"/>
    <n v="3972990.67"/>
    <m/>
    <m/>
    <n v="3972990.67"/>
    <n v="1858773.3"/>
  </r>
  <r>
    <n v="6142"/>
    <x v="1"/>
    <s v="Expense"/>
    <x v="12"/>
    <s v="Operating supplies"/>
    <m/>
    <s v="Napkins"/>
    <n v="0"/>
    <m/>
    <m/>
    <n v="0"/>
    <n v="169372.39"/>
  </r>
  <r>
    <n v="6143"/>
    <x v="1"/>
    <s v="Expense"/>
    <x v="13"/>
    <s v="Marketing expenses"/>
    <m/>
    <s v="Newspapers &amp; Literature"/>
    <n v="909706.35"/>
    <m/>
    <m/>
    <n v="909706.35"/>
    <n v="440740.69"/>
  </r>
  <r>
    <n v="6144"/>
    <x v="1"/>
    <s v="Expense"/>
    <x v="13"/>
    <s v="Marketing expenses"/>
    <m/>
    <s v="Sales Materials"/>
    <n v="128106.9"/>
    <m/>
    <m/>
    <n v="128106.9"/>
    <n v="1562245.6"/>
  </r>
  <r>
    <n v="6145"/>
    <x v="1"/>
    <s v="Expense"/>
    <x v="12"/>
    <s v="Operating supplies"/>
    <m/>
    <s v="Guest Supplies"/>
    <n v="4624516.9800000004"/>
    <m/>
    <m/>
    <n v="4624516.9800000004"/>
    <n v="2915252.02"/>
  </r>
  <r>
    <n v="6146"/>
    <x v="1"/>
    <s v="Expense"/>
    <x v="13"/>
    <s v="Marketing expenses"/>
    <m/>
    <s v="Flowers &amp; Decorations"/>
    <n v="3407542.77"/>
    <m/>
    <m/>
    <n v="3407542.77"/>
    <n v="1215590.54"/>
  </r>
  <r>
    <n v="6148"/>
    <x v="1"/>
    <s v="Expense"/>
    <x v="12"/>
    <s v="Operating supplies"/>
    <m/>
    <s v="Bar Utensils"/>
    <n v="872478.5"/>
    <m/>
    <m/>
    <n v="872478.5"/>
    <n v="233513.27"/>
  </r>
  <r>
    <n v="6149"/>
    <x v="1"/>
    <s v="Expense"/>
    <x v="12"/>
    <s v="Operating supplies"/>
    <m/>
    <s v="Kitchen Utensils"/>
    <n v="2364094.1"/>
    <m/>
    <m/>
    <n v="2364094.1"/>
    <n v="3798571.57"/>
  </r>
  <r>
    <n v="6150"/>
    <x v="1"/>
    <s v="Expense"/>
    <x v="12"/>
    <s v="Operating supplies"/>
    <m/>
    <s v="EDP Materials"/>
    <n v="622856.39"/>
    <m/>
    <m/>
    <n v="622856.39"/>
    <n v="249870.84"/>
  </r>
  <r>
    <n v="6151"/>
    <x v="1"/>
    <s v="Expense"/>
    <x v="12"/>
    <s v="Operating supplies"/>
    <m/>
    <s v="Other Utensils"/>
    <n v="229993.38"/>
    <m/>
    <m/>
    <n v="229993.38"/>
    <n v="10294079.210000001"/>
  </r>
  <r>
    <n v="6160"/>
    <x v="1"/>
    <s v="Expense"/>
    <x v="12"/>
    <s v="Operating supplies"/>
    <m/>
    <s v="Uniforms"/>
    <n v="2084967.26"/>
    <m/>
    <m/>
    <n v="2084967.26"/>
    <n v="3910091.31"/>
  </r>
  <r>
    <n v="6161"/>
    <x v="1"/>
    <s v="Expense"/>
    <x v="12"/>
    <s v="Operating supplies"/>
    <m/>
    <s v="Linen Expenses"/>
    <n v="1789926.55"/>
    <m/>
    <m/>
    <n v="1789926.55"/>
    <n v="9612357.4100000001"/>
  </r>
  <r>
    <n v="6162"/>
    <x v="1"/>
    <s v="Expense"/>
    <x v="12"/>
    <s v="Operating supplies"/>
    <m/>
    <s v="Cleaning&amp;Sanitary Suppl."/>
    <n v="4020275.24"/>
    <m/>
    <m/>
    <n v="4020275.24"/>
    <n v="3859569.93"/>
  </r>
  <r>
    <n v="6165"/>
    <x v="1"/>
    <s v="Expense"/>
    <x v="12"/>
    <s v="Operating supplies"/>
    <m/>
    <s v="China &amp; Glassware"/>
    <n v="1384479.14"/>
    <m/>
    <m/>
    <n v="1384479.14"/>
    <n v="6487702.2800000003"/>
  </r>
  <r>
    <n v="6166"/>
    <x v="1"/>
    <s v="Expense"/>
    <x v="12"/>
    <s v="Operating supplies"/>
    <m/>
    <s v="Cutlery &amp; Silver"/>
    <n v="181881.46"/>
    <m/>
    <m/>
    <n v="181881.46"/>
    <n v="2609572.15"/>
  </r>
  <r>
    <n v="6170"/>
    <x v="1"/>
    <s v="Expense"/>
    <x v="14"/>
    <s v="Utilities "/>
    <m/>
    <s v="Fuel Cars"/>
    <n v="443022.24"/>
    <m/>
    <m/>
    <n v="443022.24"/>
    <n v="644448"/>
  </r>
  <r>
    <n v="6171"/>
    <x v="1"/>
    <s v="Expense"/>
    <x v="14"/>
    <s v="Utilities "/>
    <m/>
    <s v="Electricity"/>
    <n v="19920000"/>
    <m/>
    <m/>
    <n v="19920000"/>
    <n v="19995529"/>
  </r>
  <r>
    <n v="6172"/>
    <x v="1"/>
    <s v="Expense"/>
    <x v="14"/>
    <s v="Utilities "/>
    <m/>
    <s v="Gas"/>
    <n v="0"/>
    <m/>
    <m/>
    <n v="0"/>
    <n v="33648.33"/>
  </r>
  <r>
    <n v="6173"/>
    <x v="1"/>
    <s v="Expense"/>
    <x v="12"/>
    <s v="Other"/>
    <m/>
    <s v="Diesel"/>
    <n v="73899.05"/>
    <m/>
    <m/>
    <n v="73899.05"/>
    <n v="321464.24"/>
  </r>
  <r>
    <n v="6209"/>
    <x v="1"/>
    <s v="Expense"/>
    <x v="14"/>
    <s v="Maintenance"/>
    <m/>
    <s v="R&amp;M Life/Safety"/>
    <n v="473383.65"/>
    <m/>
    <m/>
    <n v="473383.65"/>
    <n v="145251.32"/>
  </r>
  <r>
    <n v="6210"/>
    <x v="1"/>
    <s v="Expense"/>
    <x v="14"/>
    <s v="Maintenance"/>
    <m/>
    <s v="R&amp;M Cars"/>
    <n v="224796.02"/>
    <m/>
    <m/>
    <n v="224796.02"/>
    <n v="80500"/>
  </r>
  <r>
    <n v="6211"/>
    <x v="1"/>
    <s v="Expense"/>
    <x v="14"/>
    <s v="Maintenance"/>
    <m/>
    <s v="R&amp;M Building"/>
    <n v="4522603.83"/>
    <m/>
    <m/>
    <n v="4522603.83"/>
    <n v="2385407.5099999998"/>
  </r>
  <r>
    <n v="6212"/>
    <x v="1"/>
    <s v="Expense"/>
    <x v="14"/>
    <s v="Maintenance"/>
    <m/>
    <s v="R&amp;M Electrician"/>
    <n v="1551618.61"/>
    <m/>
    <m/>
    <n v="1551618.61"/>
    <n v="2064364.26"/>
  </r>
  <r>
    <n v="6213"/>
    <x v="1"/>
    <s v="Expense"/>
    <x v="14"/>
    <s v="Maintenance"/>
    <m/>
    <s v="R&amp;M Painting"/>
    <n v="2927807.18"/>
    <m/>
    <m/>
    <n v="2927807.18"/>
    <n v="1479930.16"/>
  </r>
  <r>
    <n v="6214"/>
    <x v="1"/>
    <s v="Expense"/>
    <x v="14"/>
    <s v="Maintenance"/>
    <m/>
    <s v="R&amp;M Plumbing"/>
    <n v="407342.44"/>
    <m/>
    <m/>
    <n v="407342.44"/>
    <n v="374266.77"/>
  </r>
  <r>
    <n v="6215"/>
    <x v="1"/>
    <s v="Expense"/>
    <x v="14"/>
    <s v="Maintenance"/>
    <m/>
    <s v="R&amp;M Floor &amp; Wall Covering"/>
    <n v="605536.79"/>
    <m/>
    <m/>
    <n v="605536.79"/>
    <n v="166841.67000000001"/>
  </r>
  <r>
    <n v="6216"/>
    <x v="1"/>
    <s v="Expense"/>
    <x v="14"/>
    <s v="Maintenance"/>
    <m/>
    <s v="R&amp;M Furniture"/>
    <n v="6626271.2400000002"/>
    <m/>
    <m/>
    <n v="6626271.2400000002"/>
    <n v="1671504.18"/>
  </r>
  <r>
    <n v="6217"/>
    <x v="1"/>
    <s v="Expense"/>
    <x v="14"/>
    <s v="Maintenance"/>
    <m/>
    <s v="R&amp;M Elevators"/>
    <n v="723387.94"/>
    <m/>
    <m/>
    <n v="723387.94"/>
    <n v="274581.46000000002"/>
  </r>
  <r>
    <n v="6218"/>
    <x v="1"/>
    <s v="Expense"/>
    <x v="14"/>
    <s v="Maintenance"/>
    <m/>
    <s v="R&amp;M Air Condit. &amp; Refrige"/>
    <n v="931805.81"/>
    <m/>
    <m/>
    <n v="931805.81"/>
    <n v="1022013.73"/>
  </r>
  <r>
    <n v="6219"/>
    <x v="1"/>
    <s v="Expense"/>
    <x v="14"/>
    <s v="Maintenance"/>
    <m/>
    <s v="R&amp;M Public Areas"/>
    <n v="18000"/>
    <m/>
    <m/>
    <n v="18000"/>
    <n v="267653"/>
  </r>
  <r>
    <n v="6220"/>
    <x v="1"/>
    <s v="Expense"/>
    <x v="14"/>
    <s v="Maintenance"/>
    <m/>
    <s v="R&amp;M Garden &amp; Landscape"/>
    <n v="234915.06"/>
    <m/>
    <m/>
    <n v="234915.06"/>
    <n v="588657.81999999995"/>
  </r>
  <r>
    <n v="6221"/>
    <x v="1"/>
    <s v="Expense"/>
    <x v="14"/>
    <s v="Maintenance"/>
    <m/>
    <s v="R&amp;M Machines &amp; Equipment"/>
    <n v="1973041.89"/>
    <m/>
    <m/>
    <n v="1973041.89"/>
    <n v="828502.71"/>
  </r>
  <r>
    <n v="6222"/>
    <x v="1"/>
    <s v="Expense"/>
    <x v="14"/>
    <s v="Maintenance"/>
    <m/>
    <s v="R&amp;M Other"/>
    <n v="138730.92000000001"/>
    <m/>
    <m/>
    <n v="138730.92000000001"/>
    <n v="107234.64"/>
  </r>
  <r>
    <n v="6223"/>
    <x v="1"/>
    <s v="Expense"/>
    <x v="14"/>
    <s v="Maintenance"/>
    <m/>
    <s v="Maint. EDP"/>
    <n v="7320320.0599999996"/>
    <m/>
    <m/>
    <n v="7320320.0599999996"/>
    <n v="7421393.6699999999"/>
  </r>
  <r>
    <n v="6224"/>
    <x v="1"/>
    <s v="Expense"/>
    <x v="14"/>
    <s v="Maintenance"/>
    <m/>
    <s v="Repair EDP"/>
    <n v="0"/>
    <m/>
    <m/>
    <n v="0"/>
    <n v="0"/>
  </r>
  <r>
    <n v="6240"/>
    <x v="1"/>
    <s v="Expense"/>
    <x v="14"/>
    <s v="Sundry services"/>
    <s v="Audit &amp; consulting"/>
    <s v="Contract Service"/>
    <n v="2903231.49"/>
    <m/>
    <m/>
    <n v="2903231.49"/>
    <n v="10431222.029999999"/>
  </r>
  <r>
    <n v="6241"/>
    <x v="1"/>
    <s v="Expense"/>
    <x v="14"/>
    <s v="Sundry services"/>
    <s v="Cleaning expenses"/>
    <s v="Linen Cleaning"/>
    <n v="12004830"/>
    <m/>
    <m/>
    <n v="12004830"/>
    <n v="7643173.3300000001"/>
  </r>
  <r>
    <n v="6243"/>
    <x v="1"/>
    <s v="Expense"/>
    <x v="12"/>
    <s v="Operating supplies"/>
    <m/>
    <s v="Dry Cleaning-Laundry Gues"/>
    <n v="0"/>
    <m/>
    <m/>
    <n v="0"/>
    <n v="0"/>
  </r>
  <r>
    <n v="6245"/>
    <x v="1"/>
    <s v="Expense"/>
    <x v="12"/>
    <s v="Other"/>
    <m/>
    <s v="Waste Removal"/>
    <n v="425500"/>
    <m/>
    <m/>
    <n v="425500"/>
    <n v="478950"/>
  </r>
  <r>
    <n v="6246"/>
    <x v="1"/>
    <s v="Expense"/>
    <x v="14"/>
    <s v="Utilities "/>
    <m/>
    <s v="Water &amp; Sewage"/>
    <n v="2302420"/>
    <m/>
    <m/>
    <n v="2302420"/>
    <n v="2770085.67"/>
  </r>
  <r>
    <n v="6305"/>
    <x v="1"/>
    <s v="Expense"/>
    <x v="14"/>
    <s v="Sundry services"/>
    <s v="Travel and reservations"/>
    <s v="Travel Expenses"/>
    <n v="1521679.41"/>
    <m/>
    <m/>
    <n v="1521679.41"/>
    <n v="2556049.9700000002"/>
  </r>
  <r>
    <n v="6306"/>
    <x v="1"/>
    <s v="Expense"/>
    <x v="14"/>
    <s v="Sundry services"/>
    <s v="Transport expenses"/>
    <s v="Transportation Exp.-Taxi"/>
    <n v="297561.99"/>
    <m/>
    <m/>
    <n v="297561.99"/>
    <n v="117893.17"/>
  </r>
  <r>
    <n v="6307"/>
    <x v="1"/>
    <s v="Expense"/>
    <x v="14"/>
    <s v="Sundry services"/>
    <m/>
    <s v="Accomodation"/>
    <n v="13466.47"/>
    <m/>
    <m/>
    <n v="13466.47"/>
    <m/>
  </r>
  <r>
    <n v="6308"/>
    <x v="1"/>
    <s v="Expense"/>
    <x v="14"/>
    <s v="Sundry services"/>
    <s v="Other"/>
    <s v="Staff / Repres. VAT Bill"/>
    <n v="7307891.71"/>
    <m/>
    <m/>
    <n v="7307891.71"/>
    <n v="2901779.4"/>
  </r>
  <r>
    <n v="6309"/>
    <x v="1"/>
    <s v="Expense"/>
    <x v="14"/>
    <s v="Entertainment "/>
    <m/>
    <s v="Entertain / Staff Consump"/>
    <n v="2058991.92"/>
    <m/>
    <m/>
    <n v="2058991.92"/>
    <n v="2159682.9900000002"/>
  </r>
  <r>
    <n v="6310"/>
    <x v="1"/>
    <s v="Expense"/>
    <x v="14"/>
    <s v="Entertainment "/>
    <m/>
    <s v="Entertainment 2"/>
    <n v="561522.93000000005"/>
    <m/>
    <m/>
    <n v="561522.93000000005"/>
    <n v="0"/>
  </r>
  <r>
    <n v="6320"/>
    <x v="1"/>
    <s v="Expense"/>
    <x v="14"/>
    <s v="Sundry services"/>
    <s v="Freight Expenses"/>
    <s v="Freight Expenses"/>
    <n v="3916394.45"/>
    <m/>
    <m/>
    <n v="3916394.45"/>
    <n v="978050.07"/>
  </r>
  <r>
    <n v="6321"/>
    <x v="1"/>
    <s v="Expense"/>
    <x v="14"/>
    <s v="Sundry services"/>
    <s v="Security Services"/>
    <s v="In-House Security"/>
    <n v="2518083.33"/>
    <m/>
    <m/>
    <n v="2518083.33"/>
    <n v="2530000"/>
  </r>
  <r>
    <n v="6322"/>
    <x v="1"/>
    <s v="Expense"/>
    <x v="14"/>
    <s v="Sundry services"/>
    <s v="Other"/>
    <s v="Parking Fees"/>
    <n v="122364.98"/>
    <m/>
    <m/>
    <n v="122364.98"/>
    <n v="167639.44"/>
  </r>
  <r>
    <n v="6325"/>
    <x v="1"/>
    <s v="Expense"/>
    <x v="13"/>
    <s v="Land lease"/>
    <m/>
    <s v="Leasing Fee Land"/>
    <n v="2067863.16"/>
    <m/>
    <m/>
    <n v="2067863.16"/>
    <n v="2099076.87"/>
  </r>
  <r>
    <n v="6331"/>
    <x v="1"/>
    <s v="Expense"/>
    <x v="12"/>
    <s v="Other"/>
    <m/>
    <s v="Banquet Expenses"/>
    <n v="792764.49"/>
    <m/>
    <m/>
    <n v="792764.49"/>
    <n v="1662178.67"/>
  </r>
  <r>
    <n v="6334"/>
    <x v="1"/>
    <s v="Expense"/>
    <x v="14"/>
    <s v="Sundry services"/>
    <s v="Transport expenses"/>
    <s v="Tel. Maint."/>
    <n v="1185233.3600000001"/>
    <m/>
    <m/>
    <n v="1185233.3600000001"/>
    <n v="613741.71"/>
  </r>
  <r>
    <n v="6335"/>
    <x v="1"/>
    <s v="Expense"/>
    <x v="14"/>
    <s v="Sundry services"/>
    <s v="Other"/>
    <s v="Postage"/>
    <n v="313865.69"/>
    <m/>
    <m/>
    <n v="313865.69"/>
    <n v="384870.87"/>
  </r>
  <r>
    <n v="6337"/>
    <x v="1"/>
    <s v="Expense"/>
    <x v="14"/>
    <s v="Sundry services"/>
    <s v="Telephone expenses"/>
    <s v="Telephone Charges Basic"/>
    <n v="2053921.05"/>
    <m/>
    <m/>
    <n v="2053921.05"/>
    <n v="2012185.26"/>
  </r>
  <r>
    <n v="6338"/>
    <x v="1"/>
    <s v="Expense"/>
    <x v="14"/>
    <s v="Sundry services"/>
    <s v="Telephone expenses"/>
    <s v="Telephone Charges Var."/>
    <n v="1863121.36"/>
    <m/>
    <m/>
    <n v="1863121.36"/>
    <n v="2389643.5499999998"/>
  </r>
  <r>
    <n v="6339"/>
    <x v="1"/>
    <s v="Expense"/>
    <x v="14"/>
    <s v="Sundry services"/>
    <s v="Internet Expenses"/>
    <s v="Internet Expenses"/>
    <n v="1464494.12"/>
    <m/>
    <m/>
    <n v="1464494.12"/>
    <n v="4403849.47"/>
  </r>
  <r>
    <n v="6340"/>
    <x v="1"/>
    <s v="Expense"/>
    <x v="14"/>
    <s v="Entertainment "/>
    <m/>
    <s v="Music &amp; Entertainment"/>
    <n v="3657144.24"/>
    <m/>
    <m/>
    <n v="3657144.24"/>
    <n v="2518405.8199999998"/>
  </r>
  <r>
    <n v="6341"/>
    <x v="1"/>
    <s v="Expense"/>
    <x v="13"/>
    <s v="Marketing expenses"/>
    <m/>
    <s v="Translation"/>
    <n v="392228.57"/>
    <m/>
    <m/>
    <n v="392228.57"/>
    <n v="361111.29"/>
  </r>
  <r>
    <n v="6342"/>
    <x v="1"/>
    <s v="Expense"/>
    <x v="13"/>
    <s v="Marketing expenses"/>
    <m/>
    <s v="Fairs, Trade Shows"/>
    <n v="209420.17"/>
    <m/>
    <m/>
    <n v="209420.17"/>
    <n v="0"/>
  </r>
  <r>
    <n v="6344"/>
    <x v="1"/>
    <s v="Expense"/>
    <x v="13"/>
    <s v="Marketing expenses"/>
    <m/>
    <s v="Promotional Gifts"/>
    <n v="22991.95"/>
    <m/>
    <m/>
    <n v="22991.95"/>
    <n v="109814.26"/>
  </r>
  <r>
    <n v="6345"/>
    <x v="1"/>
    <s v="Expense"/>
    <x v="13"/>
    <s v="Marketing expenses"/>
    <m/>
    <s v="Advertising Local"/>
    <n v="2731966.93"/>
    <m/>
    <m/>
    <n v="2731966.93"/>
    <n v="1847690.24"/>
  </r>
  <r>
    <n v="6346"/>
    <x v="1"/>
    <s v="Expense"/>
    <x v="13"/>
    <s v="Marketing expenses"/>
    <m/>
    <s v="Advertising International"/>
    <n v="807993.6"/>
    <m/>
    <m/>
    <n v="807993.6"/>
    <n v="392873.36"/>
  </r>
  <r>
    <n v="6347"/>
    <x v="1"/>
    <s v="Expense"/>
    <x v="13"/>
    <s v="Marketing expenses"/>
    <m/>
    <s v="Graphics &amp; Printings"/>
    <n v="519602.1"/>
    <m/>
    <m/>
    <n v="519602.1"/>
    <n v="222209.12"/>
  </r>
  <r>
    <n v="6348"/>
    <x v="1"/>
    <s v="Expense"/>
    <x v="13"/>
    <s v="Marketing expenses"/>
    <m/>
    <s v="Photograph"/>
    <n v="565480"/>
    <m/>
    <m/>
    <n v="565480"/>
    <n v="11000"/>
  </r>
  <r>
    <n v="6349"/>
    <x v="1"/>
    <s v="Expense"/>
    <x v="13"/>
    <s v="Marketing expenses"/>
    <m/>
    <s v="S&amp;M Agencies"/>
    <n v="55460.32"/>
    <m/>
    <m/>
    <n v="55460.32"/>
    <m/>
  </r>
  <r>
    <n v="6351"/>
    <x v="1"/>
    <s v="Expense"/>
    <x v="13"/>
    <s v="Other expenses"/>
    <m/>
    <s v="Special Events"/>
    <n v="1011221.13"/>
    <m/>
    <m/>
    <n v="1011221.13"/>
    <n v="800396.03"/>
  </r>
  <r>
    <n v="6353"/>
    <x v="1"/>
    <s v="Expense"/>
    <x v="13"/>
    <s v="Other expenses"/>
    <m/>
    <s v="Custom Fees"/>
    <n v="24331.8"/>
    <m/>
    <m/>
    <n v="24331.8"/>
    <n v="4199.95"/>
  </r>
  <r>
    <n v="6354"/>
    <x v="1"/>
    <s v="Expense"/>
    <x v="14"/>
    <s v="Management fees"/>
    <m/>
    <s v="Management Fee -Marketing"/>
    <n v="16343094.43"/>
    <m/>
    <m/>
    <n v="16343094.43"/>
    <n v="18542368.449999999"/>
  </r>
  <r>
    <n v="6355"/>
    <x v="1"/>
    <s v="Expense"/>
    <x v="14"/>
    <s v="Sundry services"/>
    <s v="Audit &amp; consulting"/>
    <s v="External Audit/Consulting"/>
    <n v="1754019.02"/>
    <m/>
    <m/>
    <n v="1754019.02"/>
    <n v="5306901.0999999996"/>
  </r>
  <r>
    <n v="6357"/>
    <x v="1"/>
    <s v="Expense"/>
    <x v="14"/>
    <s v="Management fees"/>
    <m/>
    <s v="Management Fee I"/>
    <n v="13830002.9"/>
    <m/>
    <m/>
    <n v="13830002.9"/>
    <n v="15824271.76"/>
  </r>
  <r>
    <n v="6358"/>
    <x v="1"/>
    <s v="Expense"/>
    <x v="14"/>
    <s v="Management fees"/>
    <m/>
    <s v="Management Fee II"/>
    <n v="5485961.6200000001"/>
    <m/>
    <m/>
    <n v="5485961.6200000001"/>
    <n v="13511356.59"/>
  </r>
  <r>
    <n v="6359"/>
    <x v="1"/>
    <s v="Expense"/>
    <x v="14"/>
    <s v="Professional fees"/>
    <m/>
    <s v="Consult Fee II / Expatrio"/>
    <n v="-6481656.5899999999"/>
    <m/>
    <m/>
    <n v="-6481656.5899999999"/>
    <n v="10645668.51"/>
  </r>
  <r>
    <n v="6360"/>
    <x v="1"/>
    <s v="Expense"/>
    <x v="14"/>
    <s v="Sundry services"/>
    <s v="Membership fees"/>
    <s v="Membership Fees"/>
    <n v="516213.44"/>
    <m/>
    <m/>
    <n v="516213.44"/>
    <n v="773782.34"/>
  </r>
  <r>
    <n v="6361"/>
    <x v="1"/>
    <s v="Expense"/>
    <x v="13"/>
    <s v="Travel Agent Commission"/>
    <m/>
    <s v="Travel Agent Commission"/>
    <n v="4460700.43"/>
    <m/>
    <m/>
    <n v="4460700.43"/>
    <n v="5272122.38"/>
  </r>
  <r>
    <n v="6362"/>
    <x v="1"/>
    <s v="Expense"/>
    <x v="15"/>
    <s v="Bank interest and commissions"/>
    <m/>
    <s v="Credit Card Commision"/>
    <n v="5076138.75"/>
    <m/>
    <m/>
    <n v="5076138.75"/>
    <n v="5720616.29"/>
  </r>
  <r>
    <n v="6363"/>
    <x v="1"/>
    <s v="Expense"/>
    <x v="14"/>
    <s v="Sundry services"/>
    <s v="Travel and reservations"/>
    <s v="Reservation Expenses"/>
    <n v="2795263.55"/>
    <m/>
    <m/>
    <n v="2795263.55"/>
    <n v="2811321.66"/>
  </r>
  <r>
    <n v="6364"/>
    <x v="1"/>
    <s v="Expense"/>
    <x v="13"/>
    <s v="Other expenses"/>
    <m/>
    <s v="Cons. Handling Fee"/>
    <n v="0"/>
    <m/>
    <m/>
    <n v="0"/>
    <n v="15306.52"/>
  </r>
  <r>
    <n v="6365"/>
    <x v="1"/>
    <s v="Expense"/>
    <x v="13"/>
    <s v="Other expenses"/>
    <m/>
    <s v="Out of House Accomodation"/>
    <n v="46724.44"/>
    <m/>
    <m/>
    <n v="46724.44"/>
    <n v="46873"/>
  </r>
  <r>
    <n v="6366"/>
    <x v="1"/>
    <s v="Expense"/>
    <x v="14"/>
    <s v="Sundry services"/>
    <s v="Other"/>
    <s v="Staff Recruitment"/>
    <n v="57370.43"/>
    <m/>
    <m/>
    <n v="57370.43"/>
    <n v="3332094"/>
  </r>
  <r>
    <n v="6367"/>
    <x v="1"/>
    <s v="Expense"/>
    <x v="14"/>
    <s v="Sundry services"/>
    <s v="Training"/>
    <s v="Training"/>
    <n v="2472836.0099999998"/>
    <m/>
    <m/>
    <n v="2472836.0099999998"/>
    <n v="2003319.47"/>
  </r>
  <r>
    <n v="6369"/>
    <x v="1"/>
    <s v="Expense"/>
    <x v="14"/>
    <s v="Professional fees"/>
    <m/>
    <s v="Professional Fee"/>
    <n v="13969052.289999999"/>
    <m/>
    <m/>
    <n v="13969052.289999999"/>
    <n v="17653552.66"/>
  </r>
  <r>
    <n v="6370"/>
    <x v="1"/>
    <s v="Expense"/>
    <x v="13"/>
    <s v="Land lease"/>
    <m/>
    <s v="Rent or Lease Expenses"/>
    <n v="0"/>
    <m/>
    <m/>
    <n v="0"/>
    <n v="0"/>
  </r>
  <r>
    <n v="6390"/>
    <x v="1"/>
    <s v="Expense"/>
    <x v="14"/>
    <s v="Sundry services"/>
    <s v="Other"/>
    <s v="Other Services"/>
    <n v="0"/>
    <m/>
    <m/>
    <n v="0"/>
    <n v="0"/>
  </r>
  <r>
    <n v="6391"/>
    <x v="1"/>
    <s v="Expense"/>
    <x v="14"/>
    <s v="Sundry services"/>
    <s v="Other"/>
    <s v="Pay TV"/>
    <n v="944576.02"/>
    <m/>
    <m/>
    <n v="944576.02"/>
    <n v="1086822.04"/>
  </r>
  <r>
    <n v="6415"/>
    <x v="1"/>
    <s v="Expense"/>
    <x v="14"/>
    <s v="Sundry services"/>
    <s v="Other"/>
    <s v="Author's Right"/>
    <n v="1189269.99"/>
    <m/>
    <m/>
    <n v="1189269.99"/>
    <n v="659254.94999999995"/>
  </r>
  <r>
    <n v="6420"/>
    <x v="1"/>
    <s v="Expense"/>
    <x v="13"/>
    <s v="Local taxes"/>
    <m/>
    <s v="Real Estate Tax"/>
    <n v="2823200"/>
    <m/>
    <m/>
    <n v="2823200"/>
    <n v="2823200"/>
  </r>
  <r>
    <n v="6425"/>
    <x v="1"/>
    <s v="Expense"/>
    <x v="13"/>
    <s v="Local taxes"/>
    <m/>
    <s v="City Tax"/>
    <n v="0"/>
    <m/>
    <m/>
    <n v="0"/>
    <n v="0"/>
  </r>
  <r>
    <n v="6430"/>
    <x v="1"/>
    <s v="Expense"/>
    <x v="13"/>
    <s v="Local taxes"/>
    <m/>
    <s v="Custom Duty"/>
    <n v="343650"/>
    <m/>
    <m/>
    <n v="343650"/>
    <n v="0"/>
  </r>
  <r>
    <n v="6440"/>
    <x v="1"/>
    <s v="Expense"/>
    <x v="13"/>
    <s v="Local taxes"/>
    <m/>
    <s v="Other Taxes"/>
    <n v="596145.37"/>
    <m/>
    <m/>
    <n v="596145.37"/>
    <n v="618213"/>
  </r>
  <r>
    <n v="6445"/>
    <x v="1"/>
    <s v="Expense"/>
    <x v="13"/>
    <s v="Local taxes"/>
    <m/>
    <s v="VAT n. deduct."/>
    <n v="4240970.9000000004"/>
    <m/>
    <m/>
    <n v="4240970.9000000004"/>
    <n v="2379894.4"/>
  </r>
  <r>
    <n v="6450"/>
    <x v="1"/>
    <s v="Expense"/>
    <x v="13"/>
    <s v="Local taxes"/>
    <m/>
    <s v="Other Fees"/>
    <n v="128218.08"/>
    <m/>
    <m/>
    <n v="128218.08"/>
    <n v="142600"/>
  </r>
  <r>
    <n v="6510"/>
    <x v="1"/>
    <s v="Expense"/>
    <x v="16"/>
    <s v="Salaries"/>
    <m/>
    <s v="Salaries and Wages"/>
    <n v="98365428.450000003"/>
    <m/>
    <m/>
    <n v="98365428.450000003"/>
    <n v="90234838"/>
  </r>
  <r>
    <n v="6514"/>
    <x v="1"/>
    <s v="Expense"/>
    <x v="16"/>
    <s v="Salaries"/>
    <m/>
    <s v="Vacation Pay"/>
    <n v="10766884.51"/>
    <m/>
    <m/>
    <n v="10766884.51"/>
    <n v="1013782.76"/>
  </r>
  <r>
    <n v="6516"/>
    <x v="1"/>
    <s v="Expense"/>
    <x v="16"/>
    <s v="Salaries"/>
    <m/>
    <s v="Benefits &amp; Leave"/>
    <n v="1951032.61"/>
    <m/>
    <m/>
    <n v="1951032.61"/>
    <n v="0"/>
  </r>
  <r>
    <n v="6518"/>
    <x v="1"/>
    <s v="Expense"/>
    <x v="16"/>
    <s v="Salaries"/>
    <m/>
    <s v="Staff Bonus"/>
    <n v="7102171.3700000001"/>
    <m/>
    <m/>
    <n v="7102171.3700000001"/>
    <n v="6047026"/>
  </r>
  <r>
    <n v="6519"/>
    <x v="1"/>
    <s v="Expense"/>
    <x v="16"/>
    <s v="Salaries"/>
    <m/>
    <s v="Other Salaries"/>
    <n v="0"/>
    <m/>
    <m/>
    <n v="0"/>
    <n v="-93875.55"/>
  </r>
  <r>
    <n v="6525"/>
    <x v="1"/>
    <s v="Expense"/>
    <x v="16"/>
    <s v="Salaries"/>
    <m/>
    <s v="SOC_&amp;_H_INS_Worker"/>
    <n v="0"/>
    <m/>
    <m/>
    <n v="0"/>
    <n v="0"/>
  </r>
  <r>
    <n v="6530"/>
    <x v="1"/>
    <s v="Expense"/>
    <x v="16"/>
    <s v="Social Security contributions"/>
    <m/>
    <s v="SOC_&amp;_H_INS_Company"/>
    <n v="11929407.01"/>
    <m/>
    <m/>
    <n v="11929407.01"/>
    <n v="10846455"/>
  </r>
  <r>
    <n v="6540"/>
    <x v="1"/>
    <s v="Expense"/>
    <x v="16"/>
    <s v="Other personel exp."/>
    <m/>
    <s v="Employee Meals"/>
    <n v="4030917.81"/>
    <m/>
    <m/>
    <n v="4030917.81"/>
    <m/>
  </r>
  <r>
    <n v="6590"/>
    <x v="1"/>
    <s v="Expense"/>
    <x v="16"/>
    <s v="Salaries"/>
    <m/>
    <s v="Other Personnel - Inc.Tax"/>
    <n v="0"/>
    <m/>
    <m/>
    <n v="0"/>
    <n v="0"/>
  </r>
  <r>
    <n v="6610"/>
    <x v="1"/>
    <s v="Expense"/>
    <x v="13"/>
    <s v="Fines and penalties"/>
    <m/>
    <s v="Other Fines/Pen. Paid"/>
    <n v="604505"/>
    <m/>
    <m/>
    <n v="604505"/>
    <n v="275479"/>
  </r>
  <r>
    <n v="6612"/>
    <x v="1"/>
    <s v="Expense"/>
    <x v="13"/>
    <s v="Other expenses"/>
    <m/>
    <s v="Provision from tax inspection"/>
    <n v="-578640"/>
    <m/>
    <m/>
    <n v="-578640"/>
    <n v="578640"/>
  </r>
  <r>
    <n v="6620"/>
    <x v="1"/>
    <s v="Expense"/>
    <x v="13"/>
    <s v="Impairment allowance – receivables "/>
    <m/>
    <s v="Provisions Doubtful Rec"/>
    <n v="2100000"/>
    <m/>
    <m/>
    <n v="2100000"/>
    <n v="4844986"/>
  </r>
  <r>
    <n v="6630"/>
    <x v="1"/>
    <s v="Expense"/>
    <x v="14"/>
    <s v="Insurance costs"/>
    <m/>
    <s v="Insurance Operational"/>
    <n v="0"/>
    <m/>
    <m/>
    <n v="0"/>
    <n v="0"/>
  </r>
  <r>
    <n v="6640"/>
    <x v="1"/>
    <s v="Expense"/>
    <x v="14"/>
    <s v="Insurance costs"/>
    <m/>
    <s v="Insurance Building"/>
    <n v="2970675"/>
    <m/>
    <m/>
    <n v="2970675"/>
    <n v="2993505.9"/>
  </r>
  <r>
    <n v="6650"/>
    <x v="1"/>
    <s v="Expense"/>
    <x v="14"/>
    <s v="Insurance costs"/>
    <m/>
    <s v="Insurance Vehicles"/>
    <n v="43050"/>
    <m/>
    <m/>
    <n v="43050"/>
    <n v="29937.33"/>
  </r>
  <r>
    <n v="6660"/>
    <x v="1"/>
    <s v="Expense"/>
    <x v="13"/>
    <s v="Other expenses"/>
    <m/>
    <s v="Other Operating Expenses"/>
    <n v="6150"/>
    <m/>
    <m/>
    <n v="6150"/>
    <n v="14000"/>
  </r>
  <r>
    <n v="6710"/>
    <x v="1"/>
    <s v="Expense"/>
    <x v="15"/>
    <s v="Bank interest and commissions"/>
    <m/>
    <s v="Interest Exp Bank Account"/>
    <n v="0"/>
    <m/>
    <m/>
    <n v="0"/>
    <m/>
  </r>
  <r>
    <n v="6740"/>
    <x v="1"/>
    <s v="Expense"/>
    <x v="15"/>
    <s v="Net foreign exchange gains/(loss)"/>
    <m/>
    <s v="Currency Exch Losses"/>
    <n v="7921038.1799999997"/>
    <m/>
    <m/>
    <n v="7921038.1799999997"/>
    <n v="7855482.1100000003"/>
  </r>
  <r>
    <n v="6750"/>
    <x v="1"/>
    <s v="Expense"/>
    <x v="15"/>
    <s v="Bank interest and commissions"/>
    <m/>
    <s v="Bank Charges"/>
    <n v="585863.56000000006"/>
    <m/>
    <m/>
    <n v="585863.56000000006"/>
    <n v="440419.61"/>
  </r>
  <r>
    <n v="6810"/>
    <x v="1"/>
    <s v="Expense"/>
    <x v="13"/>
    <s v="Other expenses"/>
    <m/>
    <s v="Shortages and Damages"/>
    <n v="190353.85"/>
    <m/>
    <m/>
    <n v="190353.85"/>
    <n v="506997.66"/>
  </r>
  <r>
    <n v="6814"/>
    <x v="1"/>
    <s v="Expense"/>
    <x v="13"/>
    <s v="Reverse charges expenses"/>
    <m/>
    <s v="GE Foreign Invoices"/>
    <n v="84324212.980000004"/>
    <m/>
    <m/>
    <n v="84324212.980000004"/>
    <n v="98857520.760000005"/>
  </r>
  <r>
    <n v="6840"/>
    <x v="1"/>
    <s v="Expense"/>
    <x v="13"/>
    <s v="Other expenses"/>
    <m/>
    <s v="Other Extraordinary Expen"/>
    <n v="3465427.71"/>
    <m/>
    <m/>
    <n v="3465427.71"/>
    <n v="1928900.17"/>
  </r>
  <r>
    <n v="6890"/>
    <x v="1"/>
    <s v="Expense"/>
    <x v="13"/>
    <s v="Other expenses"/>
    <m/>
    <s v="Project Costs"/>
    <n v="0"/>
    <m/>
    <m/>
    <n v="0"/>
    <n v="5225448.9000000004"/>
  </r>
  <r>
    <n v="6910"/>
    <x v="1"/>
    <s v="Expense"/>
    <x v="17"/>
    <s v="Depreciation"/>
    <m/>
    <s v="Amortisation Tangible Ass"/>
    <n v="38736588.280000001"/>
    <m/>
    <m/>
    <n v="38736588.280000001"/>
    <n v="36329308.920000002"/>
  </r>
  <r>
    <n v="6911"/>
    <x v="1"/>
    <s v="Expense"/>
    <x v="17"/>
    <s v="Amortization"/>
    <m/>
    <s v="Amort. Intangible Assets"/>
    <n v="1310534.99"/>
    <m/>
    <m/>
    <n v="1310534.99"/>
    <n v="4141010.58"/>
  </r>
  <r>
    <n v="6914"/>
    <x v="1"/>
    <s v="Expense"/>
    <x v="13"/>
    <s v="Loss on disposal of property and equipment"/>
    <m/>
    <s v="Disposal of Assets"/>
    <n v="0"/>
    <m/>
    <m/>
    <n v="0"/>
    <n v="0"/>
  </r>
  <r>
    <n v="6915"/>
    <x v="1"/>
    <s v="Expense"/>
    <x v="13"/>
    <s v="Other Accrued Expenses"/>
    <m/>
    <s v="Other Accrued Expenses"/>
    <n v="1177410.75"/>
    <m/>
    <m/>
    <n v="1177410.75"/>
    <m/>
  </r>
  <r>
    <n v="6990"/>
    <x v="1"/>
    <s v="Expense"/>
    <x v="18"/>
    <s v="Income tax expense"/>
    <m/>
    <s v="Income tax expense"/>
    <n v="5222574"/>
    <m/>
    <m/>
    <n v="5222574"/>
    <n v="8424235.6500000004"/>
  </r>
  <r>
    <n v="7010"/>
    <x v="1"/>
    <s v="Revenue"/>
    <x v="19"/>
    <s v="Rooms"/>
    <m/>
    <s v="Rooms Revenue RR"/>
    <n v="-56603293.170000002"/>
    <m/>
    <m/>
    <n v="-56603293.170000002"/>
    <n v="-44165681.109999999"/>
  </r>
  <r>
    <n v="7011"/>
    <x v="1"/>
    <s v="Revenue"/>
    <x v="19"/>
    <s v="Rooms"/>
    <m/>
    <s v="Room Rev. LCR"/>
    <n v="-152127562.56"/>
    <m/>
    <m/>
    <n v="-152127562.56"/>
    <n v="-194787694.15000001"/>
  </r>
  <r>
    <n v="7012"/>
    <x v="1"/>
    <s v="Revenue"/>
    <x v="19"/>
    <s v="Rooms"/>
    <m/>
    <s v="Room Revenue FIT"/>
    <n v="-24892031.420000002"/>
    <m/>
    <m/>
    <n v="-24892031.420000002"/>
    <n v="-29558043.07"/>
  </r>
  <r>
    <n v="7013"/>
    <x v="1"/>
    <s v="Revenue"/>
    <x v="19"/>
    <s v="Rooms"/>
    <m/>
    <s v="Room Revenue DR"/>
    <n v="-8119508.7199999997"/>
    <m/>
    <m/>
    <n v="-8119508.7199999997"/>
    <n v="-2404581.0499999998"/>
  </r>
  <r>
    <n v="7016"/>
    <x v="1"/>
    <s v="Revenue"/>
    <x v="19"/>
    <s v="Rooms"/>
    <m/>
    <s v="Room Rev. TOR"/>
    <n v="0"/>
    <m/>
    <m/>
    <n v="0"/>
    <n v="0"/>
  </r>
  <r>
    <n v="7018"/>
    <x v="1"/>
    <s v="Revenue"/>
    <x v="19"/>
    <s v="Rooms"/>
    <m/>
    <s v="RRev MCI"/>
    <n v="0"/>
    <m/>
    <m/>
    <n v="0"/>
    <n v="0"/>
  </r>
  <r>
    <n v="7020"/>
    <x v="1"/>
    <s v="Revenue"/>
    <x v="19"/>
    <s v="Rooms"/>
    <m/>
    <s v="City &amp; Local Tax"/>
    <n v="0"/>
    <m/>
    <m/>
    <n v="0"/>
    <n v="0"/>
  </r>
  <r>
    <n v="7030"/>
    <x v="1"/>
    <s v="Revenue"/>
    <x v="19"/>
    <s v="Food and beverage"/>
    <m/>
    <s v="Revenue Food"/>
    <n v="-40017234.780000001"/>
    <m/>
    <m/>
    <n v="-40017234.780000001"/>
    <n v="-44638766.399999999"/>
  </r>
  <r>
    <n v="7031"/>
    <x v="1"/>
    <s v="Revenue"/>
    <x v="19"/>
    <s v="Food and beverage"/>
    <m/>
    <s v="Rev.Restaurant Food"/>
    <n v="-15009466.9"/>
    <m/>
    <m/>
    <n v="-15009466.9"/>
    <n v="-10961439.93"/>
  </r>
  <r>
    <n v="7032"/>
    <x v="1"/>
    <s v="Revenue"/>
    <x v="19"/>
    <s v="Food and beverage"/>
    <m/>
    <s v="Revenue Food Minibar"/>
    <n v="-729125.08"/>
    <m/>
    <m/>
    <n v="-729125.08"/>
    <n v="-1151466.75"/>
  </r>
  <r>
    <n v="7033"/>
    <x v="1"/>
    <s v="Revenue"/>
    <x v="19"/>
    <s v="Food and beverage"/>
    <m/>
    <s v="Rev.Bubble's Bar Food"/>
    <n v="-964516.41"/>
    <m/>
    <m/>
    <n v="-964516.41"/>
    <n v="-1104016.1200000001"/>
  </r>
  <r>
    <n v="7034"/>
    <x v="1"/>
    <s v="Revenue"/>
    <x v="19"/>
    <s v="Food and beverage"/>
    <m/>
    <s v="Rev.Bar Pirro Food"/>
    <n v="-4295259.97"/>
    <m/>
    <m/>
    <n v="-4295259.97"/>
    <n v="-4963041.53"/>
  </r>
  <r>
    <n v="7035"/>
    <x v="1"/>
    <s v="Revenue"/>
    <x v="19"/>
    <s v="Food and beverage"/>
    <m/>
    <s v="Rev.Banquetting Food"/>
    <n v="-32365532.09"/>
    <m/>
    <m/>
    <n v="-32365532.09"/>
    <n v="-55515247.619999997"/>
  </r>
  <r>
    <n v="7037"/>
    <x v="1"/>
    <s v="Revenue"/>
    <x v="19"/>
    <s v="Food and beverage"/>
    <m/>
    <s v="Rev. Room Service Food"/>
    <n v="-1109169.47"/>
    <m/>
    <m/>
    <n v="-1109169.47"/>
    <n v="-891234.91"/>
  </r>
  <r>
    <n v="7040"/>
    <x v="1"/>
    <s v="Revenue"/>
    <x v="19"/>
    <s v="Food and beverage"/>
    <m/>
    <s v="Revenue Beverage"/>
    <n v="0"/>
    <m/>
    <m/>
    <n v="0"/>
    <n v="0"/>
  </r>
  <r>
    <n v="7041"/>
    <x v="1"/>
    <s v="Revenue"/>
    <x v="19"/>
    <s v="Food and beverage"/>
    <m/>
    <s v="Rev.Restaurant Beverage"/>
    <n v="-4793860.93"/>
    <m/>
    <m/>
    <n v="-4793860.93"/>
    <n v="-4491885.3099999996"/>
  </r>
  <r>
    <n v="7042"/>
    <x v="1"/>
    <s v="Revenue"/>
    <x v="19"/>
    <s v="Food and beverage"/>
    <m/>
    <s v="Rev.Bar Pirro Beverage"/>
    <n v="-25481942.010000002"/>
    <m/>
    <m/>
    <n v="-25481942.010000002"/>
    <n v="-28356157.960000001"/>
  </r>
  <r>
    <n v="7043"/>
    <x v="1"/>
    <s v="Revenue"/>
    <x v="19"/>
    <s v="Food and beverage"/>
    <m/>
    <s v="Rev.Bubble's Bar Beverag"/>
    <n v="-2715033.63"/>
    <m/>
    <m/>
    <n v="-2715033.63"/>
    <n v="-2901627.21"/>
  </r>
  <r>
    <n v="7044"/>
    <x v="1"/>
    <s v="Revenue"/>
    <x v="19"/>
    <s v="Food and beverage"/>
    <m/>
    <s v="Rev.Banquetting &amp;Catering"/>
    <n v="-20702405.510000002"/>
    <m/>
    <m/>
    <n v="-20702405.510000002"/>
    <n v="-31097852.989999998"/>
  </r>
  <r>
    <n v="7046"/>
    <x v="1"/>
    <s v="Revenue"/>
    <x v="19"/>
    <s v="Food and beverage"/>
    <m/>
    <s v="Revenue Beverage Minibar"/>
    <n v="-2511400"/>
    <m/>
    <m/>
    <n v="-2511400"/>
    <n v="-2889658.36"/>
  </r>
  <r>
    <n v="7047"/>
    <x v="1"/>
    <s v="Revenue"/>
    <x v="19"/>
    <s v="Food and beverage"/>
    <m/>
    <s v="Rev.Room Service Beverage"/>
    <n v="-371321.55"/>
    <m/>
    <m/>
    <n v="-371321.55"/>
    <n v="-324536.65999999997"/>
  </r>
  <r>
    <n v="7048"/>
    <x v="1"/>
    <s v="Revenue"/>
    <x v="19"/>
    <s v="Food and beverage"/>
    <m/>
    <s v="Revenue F&amp;B Other"/>
    <n v="-633653.73"/>
    <m/>
    <m/>
    <n v="-633653.73"/>
    <n v="-2081066.58"/>
  </r>
  <r>
    <n v="7049"/>
    <x v="1"/>
    <s v="Revenue"/>
    <x v="19"/>
    <s v="Food and beverage"/>
    <m/>
    <s v="Revenue Tobaccoes"/>
    <n v="-333.34"/>
    <m/>
    <m/>
    <n v="-333.34"/>
    <n v="-16975.09"/>
  </r>
  <r>
    <n v="7050"/>
    <x v="1"/>
    <s v="Revenue"/>
    <x v="19"/>
    <s v="Sundry"/>
    <m/>
    <s v="Guest Laundry"/>
    <n v="-769537.5"/>
    <m/>
    <m/>
    <n v="-769537.5"/>
    <n v="-1016833.32"/>
  </r>
  <r>
    <n v="7051"/>
    <x v="1"/>
    <s v="Revenue"/>
    <x v="19"/>
    <s v="Sundry"/>
    <m/>
    <s v="Rev.Restaurant Tobacco"/>
    <n v="-47041.39"/>
    <m/>
    <m/>
    <n v="-47041.39"/>
    <n v="-49091.79"/>
  </r>
  <r>
    <n v="7052"/>
    <x v="1"/>
    <s v="Revenue"/>
    <x v="19"/>
    <s v="Sundry"/>
    <m/>
    <s v="Rev.Bar Pirro Tobacco"/>
    <n v="-1124199.9099999999"/>
    <m/>
    <m/>
    <n v="-1124199.9099999999"/>
    <n v="-1285491.6399999999"/>
  </r>
  <r>
    <n v="7060"/>
    <x v="1"/>
    <s v="Revenue"/>
    <x v="19"/>
    <s v="Sundry"/>
    <m/>
    <s v="Other Banquet Revenue"/>
    <n v="-14620221.029999999"/>
    <m/>
    <m/>
    <n v="-14620221.029999999"/>
    <n v="-14021221.789999999"/>
  </r>
  <r>
    <n v="7061"/>
    <x v="1"/>
    <s v="Revenue"/>
    <x v="19"/>
    <s v="Rentals and other income"/>
    <m/>
    <s v="Office Room Rental"/>
    <n v="0"/>
    <m/>
    <m/>
    <n v="0"/>
    <n v="-455991.66"/>
  </r>
  <r>
    <n v="7062"/>
    <x v="1"/>
    <s v="Revenue"/>
    <x v="19"/>
    <s v="Rentals and other income"/>
    <m/>
    <s v="Rental VAT 0%"/>
    <n v="-27477945.75"/>
    <m/>
    <m/>
    <n v="-27477945.75"/>
    <n v="-33104395"/>
  </r>
  <r>
    <n v="7065"/>
    <x v="1"/>
    <s v="Revenue"/>
    <x v="19"/>
    <s v="Rentals and other income"/>
    <m/>
    <s v="Telephone Revenue/Rooms"/>
    <n v="-728172.93"/>
    <m/>
    <m/>
    <n v="-728172.93"/>
    <n v="-996086.76"/>
  </r>
  <r>
    <n v="7066"/>
    <x v="1"/>
    <s v="Revenue"/>
    <x v="19"/>
    <s v="Rentals and other income"/>
    <m/>
    <s v="Teleph. Offices/B.Center"/>
    <n v="-53204.18"/>
    <m/>
    <m/>
    <n v="-53204.18"/>
    <n v="-103320.88"/>
  </r>
  <r>
    <n v="7070"/>
    <x v="1"/>
    <s v="Revenue"/>
    <x v="19"/>
    <s v="Rentals and other income"/>
    <m/>
    <s v="Garage Short Term"/>
    <n v="0"/>
    <m/>
    <m/>
    <n v="0"/>
    <n v="0"/>
  </r>
  <r>
    <n v="7071"/>
    <x v="1"/>
    <s v="Revenue"/>
    <x v="19"/>
    <s v="Rentals and other income"/>
    <m/>
    <s v="Garage Long Term"/>
    <n v="-6674131.2699999996"/>
    <m/>
    <m/>
    <n v="-6674131.2699999996"/>
    <n v="-6025466.6900000004"/>
  </r>
  <r>
    <n v="7075"/>
    <x v="1"/>
    <s v="Revenue"/>
    <x v="19"/>
    <s v="Sundry"/>
    <m/>
    <s v="Staff/Repres VAT Bill"/>
    <n v="-6089909.7300000004"/>
    <m/>
    <m/>
    <n v="-6089909.7300000004"/>
    <n v="-2418149.44"/>
  </r>
  <r>
    <n v="7080"/>
    <x v="1"/>
    <s v="Revenue"/>
    <x v="20"/>
    <s v="Other Income"/>
    <m/>
    <s v="reversal of provision with costum"/>
    <n v="0"/>
    <m/>
    <m/>
    <n v="0"/>
    <n v="-40712691.990000002"/>
  </r>
  <r>
    <n v="7085"/>
    <x v="1"/>
    <s v="Revenue"/>
    <x v="19"/>
    <s v="Sundry"/>
    <m/>
    <s v="Revenue Tennis"/>
    <n v="-472413.85"/>
    <m/>
    <m/>
    <n v="-472413.85"/>
    <n v="-399602.94"/>
  </r>
  <r>
    <n v="7086"/>
    <x v="1"/>
    <s v="Revenue"/>
    <x v="19"/>
    <s v="Sundry"/>
    <m/>
    <s v="Revenue Fit.Memb"/>
    <n v="-2024958.32"/>
    <m/>
    <m/>
    <n v="-2024958.32"/>
    <n v="-2842751.83"/>
  </r>
  <r>
    <n v="7090"/>
    <x v="1"/>
    <s v="Revenue"/>
    <x v="19"/>
    <s v="Sundry"/>
    <m/>
    <s v="Rev.Other Operational"/>
    <n v="-1292186.58"/>
    <m/>
    <m/>
    <n v="-1292186.58"/>
    <n v="-1927530.18"/>
  </r>
  <r>
    <n v="7110"/>
    <x v="1"/>
    <s v="Revenue"/>
    <x v="21"/>
    <s v="Interest income"/>
    <m/>
    <s v="Interest from Bank Accoun"/>
    <n v="-8103485.8799999999"/>
    <m/>
    <m/>
    <n v="-8103485.8799999999"/>
    <n v="-6485190.9400000004"/>
  </r>
  <r>
    <n v="7130"/>
    <x v="1"/>
    <s v="Revenue"/>
    <x v="21"/>
    <s v="Net foreign exchange gains/(loss)"/>
    <m/>
    <s v="Foreign Exchange Gains"/>
    <n v="-7812847.6699999999"/>
    <m/>
    <m/>
    <n v="-7812847.6699999999"/>
    <n v="-10604041.960000001"/>
  </r>
  <r>
    <n v="7140"/>
    <x v="1"/>
    <s v="Revenue"/>
    <x v="21"/>
    <s v="Interest income"/>
    <m/>
    <s v="Other Financial Revenue"/>
    <n v="-1338166.8700000001"/>
    <m/>
    <m/>
    <n v="-1338166.8700000001"/>
    <n v="-524727.23"/>
  </r>
  <r>
    <n v="7250"/>
    <x v="1"/>
    <s v="Revenue"/>
    <x v="20"/>
    <s v="Other extraordinary revenue"/>
    <m/>
    <s v="Other Extraordinary Reven"/>
    <n v="-3584897.55"/>
    <m/>
    <m/>
    <n v="-3584897.55"/>
    <n v="-6827849.0700000003"/>
  </r>
  <r>
    <n v="7500"/>
    <x v="1"/>
    <s v="Revenue"/>
    <x v="22"/>
    <s v="Other Income"/>
    <m/>
    <s v="GE Foreign Invoices"/>
    <n v="-84324212.969999999"/>
    <m/>
    <m/>
    <n v="-84324212.969999999"/>
    <n v="-98857520.760000005"/>
  </r>
  <r>
    <n v="8030"/>
    <x v="0"/>
    <s v="Equity"/>
    <x v="2"/>
    <s v="Profit for the year"/>
    <m/>
    <s v="Ret.Earnings Prev.Year"/>
    <n v="-373447478.72000003"/>
    <m/>
    <m/>
    <n v="-373447478.72000003"/>
    <n v="-266802728.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Data" updatedVersion="3" minRefreshableVersion="3" showMemberPropertyTips="0" useAutoFormatting="1" itemPrintTitles="1" createdVersion="3" indent="0" compact="0" compactData="0" gridDropZones="1">
  <location ref="B2:G72" firstHeaderRow="1" firstDataRow="2" firstDataCol="3"/>
  <pivotFields count="8">
    <pivotField compact="0" outline="0" subtotalTop="0" showAll="0" includeNewItemsInFilter="1"/>
    <pivotField axis="axisRow" compact="0" outline="0" subtotalTop="0" showAll="0" includeNewItemsInFilter="1">
      <items count="5">
        <item x="2"/>
        <item x="0"/>
        <item x="1"/>
        <item x="3"/>
        <item t="default"/>
      </items>
    </pivotField>
    <pivotField axis="axisRow" compact="0" outline="0" subtotalTop="0" showAll="0" includeNewItemsInFilter="1">
      <items count="16">
        <item x="5"/>
        <item x="11"/>
        <item x="6"/>
        <item x="8"/>
        <item x="3"/>
        <item x="4"/>
        <item x="7"/>
        <item x="10"/>
        <item x="1"/>
        <item x="2"/>
        <item x="0"/>
        <item x="9"/>
        <item x="13"/>
        <item x="12"/>
        <item m="1" x="14"/>
        <item t="default"/>
      </items>
    </pivotField>
    <pivotField axis="axisRow" compact="0" outline="0" subtotalTop="0" showAll="0" includeNewItemsInFilter="1">
      <items count="54">
        <item x="12"/>
        <item x="13"/>
        <item x="14"/>
        <item x="4"/>
        <item x="30"/>
        <item x="15"/>
        <item m="1" x="50"/>
        <item x="45"/>
        <item x="43"/>
        <item x="44"/>
        <item x="17"/>
        <item x="8"/>
        <item x="20"/>
        <item x="28"/>
        <item x="25"/>
        <item x="22"/>
        <item x="47"/>
        <item x="16"/>
        <item x="9"/>
        <item x="29"/>
        <item x="26"/>
        <item x="19"/>
        <item x="37"/>
        <item x="36"/>
        <item x="5"/>
        <item x="11"/>
        <item m="1" x="51"/>
        <item x="42"/>
        <item x="6"/>
        <item x="38"/>
        <item x="35"/>
        <item x="1"/>
        <item x="3"/>
        <item x="2"/>
        <item x="18"/>
        <item x="0"/>
        <item x="7"/>
        <item x="39"/>
        <item x="41"/>
        <item x="21"/>
        <item x="24"/>
        <item x="10"/>
        <item m="1" x="49"/>
        <item m="1" x="52"/>
        <item x="48"/>
        <item x="27"/>
        <item x="34"/>
        <item x="40"/>
        <item x="33"/>
        <item x="32"/>
        <item x="23"/>
        <item x="31"/>
        <item x="46"/>
        <item t="default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3">
    <field x="1"/>
    <field x="2"/>
    <field x="3"/>
  </rowFields>
  <rowItems count="69">
    <i>
      <x/>
      <x/>
      <x v="7"/>
    </i>
    <i r="2">
      <x v="8"/>
    </i>
    <i r="2">
      <x v="9"/>
    </i>
    <i r="2">
      <x v="16"/>
    </i>
    <i r="2">
      <x v="22"/>
    </i>
    <i r="2">
      <x v="23"/>
    </i>
    <i r="2">
      <x v="27"/>
    </i>
    <i r="2">
      <x v="28"/>
    </i>
    <i r="2">
      <x v="29"/>
    </i>
    <i r="2">
      <x v="37"/>
    </i>
    <i r="2">
      <x v="38"/>
    </i>
    <i r="2">
      <x v="47"/>
    </i>
    <i r="2">
      <x v="52"/>
    </i>
    <i t="default" r="1">
      <x/>
    </i>
    <i r="1">
      <x v="1"/>
      <x v="14"/>
    </i>
    <i t="default" r="1">
      <x v="1"/>
    </i>
    <i r="1">
      <x v="2"/>
      <x v="5"/>
    </i>
    <i r="2">
      <x v="36"/>
    </i>
    <i t="default" r="1">
      <x v="2"/>
    </i>
    <i r="1">
      <x v="3"/>
      <x v="10"/>
    </i>
    <i r="2">
      <x v="12"/>
    </i>
    <i r="2">
      <x v="17"/>
    </i>
    <i r="2">
      <x v="21"/>
    </i>
    <i r="2">
      <x v="34"/>
    </i>
    <i t="default" r="1">
      <x v="3"/>
    </i>
    <i r="1">
      <x v="5"/>
      <x v="24"/>
    </i>
    <i t="default" r="1">
      <x v="5"/>
    </i>
    <i r="1">
      <x v="6"/>
      <x/>
    </i>
    <i r="2">
      <x v="1"/>
    </i>
    <i r="2">
      <x v="2"/>
    </i>
    <i r="2">
      <x v="11"/>
    </i>
    <i r="2">
      <x v="18"/>
    </i>
    <i r="2">
      <x v="25"/>
    </i>
    <i r="2">
      <x v="41"/>
    </i>
    <i t="default" r="1">
      <x v="6"/>
    </i>
    <i r="1">
      <x v="7"/>
      <x v="13"/>
    </i>
    <i r="2">
      <x v="19"/>
    </i>
    <i r="2">
      <x v="20"/>
    </i>
    <i r="2">
      <x v="30"/>
    </i>
    <i r="2">
      <x v="40"/>
    </i>
    <i r="2">
      <x v="45"/>
    </i>
    <i r="2">
      <x v="49"/>
    </i>
    <i t="default" r="1">
      <x v="7"/>
    </i>
    <i r="1">
      <x v="13"/>
      <x v="46"/>
    </i>
    <i t="default" r="1">
      <x v="13"/>
    </i>
    <i t="default">
      <x/>
    </i>
    <i>
      <x v="1"/>
      <x v="8"/>
      <x v="31"/>
    </i>
    <i r="2">
      <x v="32"/>
    </i>
    <i t="default" r="1">
      <x v="8"/>
    </i>
    <i r="1">
      <x v="9"/>
      <x v="33"/>
    </i>
    <i t="default" r="1">
      <x v="9"/>
    </i>
    <i r="1">
      <x v="10"/>
      <x v="35"/>
    </i>
    <i t="default" r="1">
      <x v="10"/>
    </i>
    <i t="default">
      <x v="1"/>
    </i>
    <i>
      <x v="2"/>
      <x v="4"/>
      <x v="3"/>
    </i>
    <i r="2">
      <x v="4"/>
    </i>
    <i r="2">
      <x v="20"/>
    </i>
    <i r="2">
      <x v="48"/>
    </i>
    <i r="2">
      <x v="50"/>
    </i>
    <i r="2">
      <x v="51"/>
    </i>
    <i t="default" r="1">
      <x v="4"/>
    </i>
    <i r="1">
      <x v="11"/>
      <x v="15"/>
    </i>
    <i r="2">
      <x v="39"/>
    </i>
    <i t="default" r="1">
      <x v="11"/>
    </i>
    <i t="default">
      <x v="2"/>
    </i>
    <i>
      <x v="3"/>
      <x v="12"/>
      <x v="44"/>
    </i>
    <i t="default" r="1">
      <x v="12"/>
    </i>
    <i t="default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2011 " fld="5" baseField="0" baseItem="0"/>
    <dataField name="Sum of 2010 " fld="6" baseField="0" baseItem="0"/>
    <dataField name="Sum of 2009 " fld="7" baseField="0" baseItem="0"/>
  </dataFields>
  <formats count="22">
    <format dxfId="47">
      <pivotArea outline="0" fieldPosition="0"/>
    </format>
    <format dxfId="46">
      <pivotArea field="-2" type="button" dataOnly="0" labelOnly="1" outline="0" axis="axisCol" fieldPosition="0"/>
    </format>
    <format dxfId="45">
      <pivotArea type="topRight" dataOnly="0" labelOnly="1" outline="0" fieldPosition="0"/>
    </format>
    <format dxfId="4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3">
      <pivotArea outline="0" fieldPosition="0">
        <references count="2">
          <reference field="1" count="1" selected="0">
            <x v="0"/>
          </reference>
          <reference field="2" count="1" selected="0" defaultSubtotal="1">
            <x v="0"/>
          </reference>
        </references>
      </pivotArea>
    </format>
    <format dxfId="42">
      <pivotArea outline="0" fieldPosition="0">
        <references count="2">
          <reference field="1" count="1" selected="0">
            <x v="0"/>
          </reference>
          <reference field="2" count="1" selected="0" defaultSubtotal="1">
            <x v="1"/>
          </reference>
        </references>
      </pivotArea>
    </format>
    <format dxfId="41">
      <pivotArea outline="0" fieldPosition="0">
        <references count="2">
          <reference field="1" count="1" selected="0">
            <x v="0"/>
          </reference>
          <reference field="2" count="1" selected="0" defaultSubtotal="1">
            <x v="2"/>
          </reference>
        </references>
      </pivotArea>
    </format>
    <format dxfId="40">
      <pivotArea outline="0" fieldPosition="0">
        <references count="2">
          <reference field="1" count="1" selected="0">
            <x v="0"/>
          </reference>
          <reference field="2" count="1" selected="0" defaultSubtotal="1">
            <x v="3"/>
          </reference>
        </references>
      </pivotArea>
    </format>
    <format dxfId="39">
      <pivotArea outline="0" fieldPosition="0">
        <references count="2">
          <reference field="1" count="1" selected="0">
            <x v="0"/>
          </reference>
          <reference field="2" count="1" selected="0" defaultSubtotal="1">
            <x v="5"/>
          </reference>
        </references>
      </pivotArea>
    </format>
    <format dxfId="38">
      <pivotArea outline="0" fieldPosition="0">
        <references count="2">
          <reference field="1" count="1" selected="0">
            <x v="0"/>
          </reference>
          <reference field="2" count="1" selected="0" defaultSubtotal="1">
            <x v="6"/>
          </reference>
        </references>
      </pivotArea>
    </format>
    <format dxfId="37">
      <pivotArea outline="0" fieldPosition="0">
        <references count="2">
          <reference field="1" count="1" selected="0">
            <x v="0"/>
          </reference>
          <reference field="2" count="1" selected="0" defaultSubtotal="1">
            <x v="7"/>
          </reference>
        </references>
      </pivotArea>
    </format>
    <format dxfId="36">
      <pivotArea outline="0" fieldPosition="0">
        <references count="2">
          <reference field="1" count="1" selected="0">
            <x v="0"/>
          </reference>
          <reference field="2" count="1" selected="0" defaultSubtotal="1">
            <x v="13"/>
          </reference>
        </references>
      </pivotArea>
    </format>
    <format dxfId="35">
      <pivotArea dataOnly="0" labelOnly="1" outline="0" fieldPosition="0">
        <references count="1">
          <reference field="1" count="1">
            <x v="0"/>
          </reference>
        </references>
      </pivotArea>
    </format>
    <format dxfId="34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3"/>
          </reference>
        </references>
      </pivotArea>
    </format>
    <format dxfId="33">
      <pivotArea outline="0" fieldPosition="0">
        <references count="2">
          <reference field="1" count="1" selected="0">
            <x v="1"/>
          </reference>
          <reference field="2" count="1" selected="0" defaultSubtotal="1">
            <x v="10"/>
          </reference>
        </references>
      </pivotArea>
    </format>
    <format dxfId="32">
      <pivotArea dataOnly="0" labelOnly="1" outline="0" fieldPosition="0">
        <references count="1">
          <reference field="1" count="1">
            <x v="1"/>
          </reference>
        </references>
      </pivotArea>
    </format>
    <format dxfId="31">
      <pivotArea dataOnly="0" labelOnly="1" outline="0" fieldPosition="0">
        <references count="2">
          <reference field="1" count="1" selected="0">
            <x v="1"/>
          </reference>
          <reference field="2" count="1" defaultSubtotal="1">
            <x v="10"/>
          </reference>
        </references>
      </pivotArea>
    </format>
    <format dxfId="30">
      <pivotArea outline="0" fieldPosition="0">
        <references count="2">
          <reference field="1" count="1" selected="0">
            <x v="2"/>
          </reference>
          <reference field="2" count="1" selected="0" defaultSubtotal="1">
            <x v="4"/>
          </reference>
        </references>
      </pivotArea>
    </format>
    <format dxfId="29">
      <pivotArea outline="0" fieldPosition="0">
        <references count="2">
          <reference field="1" count="1" selected="0">
            <x v="2"/>
          </reference>
          <reference field="2" count="1" selected="0" defaultSubtotal="1">
            <x v="11"/>
          </reference>
        </references>
      </pivotArea>
    </format>
    <format dxfId="28">
      <pivotArea outline="0" fieldPosition="0">
        <references count="2">
          <reference field="1" count="1" selected="0">
            <x v="2"/>
          </reference>
          <reference field="2" count="1" selected="0" defaultSubtotal="1">
            <x v="14"/>
          </reference>
        </references>
      </pivotArea>
    </format>
    <format dxfId="27">
      <pivotArea dataOnly="0" labelOnly="1" outline="0" fieldPosition="0">
        <references count="1">
          <reference field="1" count="1">
            <x v="2"/>
          </reference>
        </references>
      </pivotArea>
    </format>
    <format dxfId="26">
      <pivotArea dataOnly="0" labelOnly="1" outline="0" fieldPosition="0">
        <references count="2">
          <reference field="1" count="1" selected="0">
            <x v="2"/>
          </reference>
          <reference field="2" count="1" defaultSubtotal="1">
            <x v="14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2:C34" firstHeaderRow="1" firstDataRow="2" firstDataCol="1"/>
  <pivotFields count="12">
    <pivotField showAll="0"/>
    <pivotField axis="axisRow" showAll="0" defaultSubtotal="0">
      <items count="2">
        <item x="1"/>
        <item x="0"/>
      </items>
    </pivotField>
    <pivotField axis="axisRow" showAll="0">
      <items count="6">
        <item x="2"/>
        <item x="0"/>
        <item x="3"/>
        <item x="1"/>
        <item x="4"/>
        <item t="default"/>
      </items>
    </pivotField>
    <pivotField axis="axisRow" showAll="0">
      <items count="24">
        <item x="5"/>
        <item x="12"/>
        <item x="17"/>
        <item x="15"/>
        <item x="20"/>
        <item x="19"/>
        <item x="18"/>
        <item x="6"/>
        <item x="8"/>
        <item x="13"/>
        <item x="22"/>
        <item x="3"/>
        <item x="16"/>
        <item x="4"/>
        <item x="11"/>
        <item x="7"/>
        <item x="10"/>
        <item x="1"/>
        <item x="2"/>
        <item x="14"/>
        <item x="0"/>
        <item x="9"/>
        <item x="21"/>
        <item t="default"/>
      </items>
    </pivotField>
    <pivotField showAll="0"/>
    <pivotField showAll="0"/>
    <pivotField showAll="0"/>
    <pivotField dataField="1" numFmtId="168" showAll="0" defaultSubtotal="0"/>
    <pivotField showAll="0" defaultSubtotal="0"/>
    <pivotField showAll="0"/>
    <pivotField showAll="0"/>
    <pivotField dataField="1" showAll="0"/>
  </pivotFields>
  <rowFields count="3">
    <field x="1"/>
    <field x="2"/>
    <field x="3"/>
  </rowFields>
  <rowItems count="31">
    <i>
      <x/>
    </i>
    <i r="1">
      <x v="2"/>
    </i>
    <i r="2">
      <x v="1"/>
    </i>
    <i r="2">
      <x v="2"/>
    </i>
    <i r="2">
      <x v="3"/>
    </i>
    <i r="2">
      <x v="6"/>
    </i>
    <i r="2">
      <x v="9"/>
    </i>
    <i r="2">
      <x v="12"/>
    </i>
    <i r="2">
      <x v="19"/>
    </i>
    <i r="1">
      <x v="4"/>
    </i>
    <i r="2">
      <x v="4"/>
    </i>
    <i r="2">
      <x v="5"/>
    </i>
    <i r="2">
      <x v="10"/>
    </i>
    <i r="2">
      <x v="22"/>
    </i>
    <i>
      <x v="1"/>
    </i>
    <i r="1">
      <x/>
    </i>
    <i r="2">
      <x/>
    </i>
    <i r="2">
      <x v="7"/>
    </i>
    <i r="2">
      <x v="8"/>
    </i>
    <i r="2">
      <x v="13"/>
    </i>
    <i r="2">
      <x v="14"/>
    </i>
    <i r="2">
      <x v="15"/>
    </i>
    <i r="2">
      <x v="16"/>
    </i>
    <i r="1">
      <x v="1"/>
    </i>
    <i r="2">
      <x v="17"/>
    </i>
    <i r="2">
      <x v="18"/>
    </i>
    <i r="2">
      <x v="20"/>
    </i>
    <i r="1">
      <x v="3"/>
    </i>
    <i r="2">
      <x v="11"/>
    </i>
    <i r="2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31-Dec-11" fld="11" baseField="0" baseItem="0"/>
    <dataField name="Sum of 31-Oct-12" fld="7" baseField="0" baseItem="0"/>
  </dataFields>
  <formats count="6">
    <format dxfId="25">
      <pivotArea outline="0" collapsedLevelsAreSubtotals="1" fieldPosition="0"/>
    </format>
    <format dxfId="24">
      <pivotArea field="-2" type="button" dataOnly="0" labelOnly="1" outline="0" axis="axisCol" fieldPosition="0"/>
    </format>
    <format dxfId="23">
      <pivotArea type="topRight" dataOnly="0" labelOnly="1" outline="0" fieldPosition="0"/>
    </format>
    <format dxfId="22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  <reference field="3" count="7">
            <x v="1"/>
            <x v="2"/>
            <x v="3"/>
            <x v="6"/>
            <x v="9"/>
            <x v="12"/>
            <x v="19"/>
          </reference>
        </references>
      </pivotArea>
    </format>
    <format dxfId="21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>
            <x v="4"/>
          </reference>
        </references>
      </pivotArea>
    </format>
    <format dxfId="20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4"/>
          </reference>
          <reference field="3" count="3">
            <x v="4"/>
            <x v="5"/>
            <x v="1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30" firstHeaderRow="1" firstDataRow="2" firstDataCol="1"/>
  <pivotFields count="12">
    <pivotField showAll="0"/>
    <pivotField axis="axisRow" showAll="0">
      <items count="3">
        <item x="1"/>
        <item x="0"/>
        <item t="default"/>
      </items>
    </pivotField>
    <pivotField showAll="0"/>
    <pivotField axis="axisRow" showAll="0">
      <items count="24">
        <item x="5"/>
        <item x="12"/>
        <item x="17"/>
        <item x="15"/>
        <item x="21"/>
        <item x="19"/>
        <item x="18"/>
        <item x="6"/>
        <item x="8"/>
        <item x="13"/>
        <item x="20"/>
        <item x="22"/>
        <item x="3"/>
        <item x="16"/>
        <item x="4"/>
        <item x="11"/>
        <item x="7"/>
        <item x="10"/>
        <item x="1"/>
        <item x="2"/>
        <item x="14"/>
        <item x="0"/>
        <item x="9"/>
        <item t="default"/>
      </items>
    </pivotField>
    <pivotField showAll="0"/>
    <pivotField showAll="0"/>
    <pivotField showAll="0"/>
    <pivotField dataField="1" numFmtId="37" showAll="0"/>
    <pivotField showAll="0"/>
    <pivotField showAll="0"/>
    <pivotField numFmtId="37" showAll="0"/>
    <pivotField dataField="1" showAll="0"/>
  </pivotFields>
  <rowFields count="2">
    <field x="1"/>
    <field x="3"/>
  </rowFields>
  <rowItems count="26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3"/>
    </i>
    <i r="1">
      <x v="20"/>
    </i>
    <i>
      <x v="1"/>
    </i>
    <i r="1">
      <x/>
    </i>
    <i r="1">
      <x v="7"/>
    </i>
    <i r="1">
      <x v="8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31 Dec 2013 Final" fld="7" baseField="0" baseItem="0"/>
    <dataField name="Sum of Final 31 Dec 2012" fld="11" baseField="0" baseItem="0"/>
  </dataFields>
  <formats count="14">
    <format dxfId="19">
      <pivotArea outline="0" collapsedLevelsAreSubtotals="1" fieldPosition="0"/>
    </format>
    <format dxfId="18">
      <pivotArea field="-2" type="button" dataOnly="0" labelOnly="1" outline="0" axis="axisCol" fieldPosition="0"/>
    </format>
    <format dxfId="17">
      <pivotArea type="topRight" dataOnly="0" labelOnly="1" outline="0" fieldPosition="0"/>
    </format>
    <format dxfId="1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3" count="2">
            <x v="1"/>
            <x v="2"/>
          </reference>
        </references>
      </pivotArea>
    </format>
    <format dxfId="14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3" count="2">
            <x v="3"/>
            <x v="4"/>
          </reference>
        </references>
      </pivotArea>
    </format>
    <format dxfId="13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3" count="2">
            <x v="5"/>
            <x v="6"/>
          </reference>
        </references>
      </pivotArea>
    </format>
    <format dxfId="12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3" count="3">
            <x v="10"/>
            <x v="11"/>
            <x v="13"/>
          </reference>
        </references>
      </pivotArea>
    </format>
    <format dxfId="11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3" count="1">
            <x v="20"/>
          </reference>
        </references>
      </pivotArea>
    </format>
    <format dxfId="10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3" count="2">
            <x v="1"/>
            <x v="2"/>
          </reference>
        </references>
      </pivotArea>
    </format>
    <format dxfId="9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3" count="1">
            <x v="11"/>
          </reference>
        </references>
      </pivotArea>
    </format>
    <format dxfId="8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3" count="1">
            <x v="20"/>
          </reference>
        </references>
      </pivotArea>
    </format>
    <format dxfId="7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3" count="1">
            <x v="13"/>
          </reference>
        </references>
      </pivotArea>
    </format>
    <format dxfId="6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3" count="1">
            <x v="1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Data" updatedVersion="3" minRefreshableVersion="3" showMemberPropertyTips="0" useAutoFormatting="1" itemPrintTitles="1" createdVersion="3" indent="0" compact="0" compactData="0" gridDropZones="1">
  <location ref="B2:F50" firstHeaderRow="1" firstDataRow="2" firstDataCol="2"/>
  <pivotFields count="8"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25">
        <item m="1" x="11"/>
        <item x="0"/>
        <item x="5"/>
        <item m="1" x="23"/>
        <item x="3"/>
        <item x="8"/>
        <item x="7"/>
        <item x="6"/>
        <item m="1" x="15"/>
        <item m="1" x="19"/>
        <item x="1"/>
        <item m="1" x="13"/>
        <item m="1" x="18"/>
        <item x="4"/>
        <item m="1" x="17"/>
        <item m="1" x="21"/>
        <item m="1" x="16"/>
        <item m="1" x="20"/>
        <item m="1" x="14"/>
        <item x="2"/>
        <item m="1" x="22"/>
        <item m="1" x="12"/>
        <item x="10"/>
        <item x="9"/>
        <item t="default"/>
      </items>
    </pivotField>
    <pivotField axis="axisRow" compact="0" outline="0" subtotalTop="0" showAll="0" includeNewItemsInFilter="1">
      <items count="80">
        <item m="1" x="43"/>
        <item m="1" x="48"/>
        <item m="1" x="71"/>
        <item m="1" x="55"/>
        <item m="1" x="57"/>
        <item m="1" x="49"/>
        <item m="1" x="61"/>
        <item m="1" x="35"/>
        <item m="1" x="41"/>
        <item m="1" x="66"/>
        <item x="24"/>
        <item x="14"/>
        <item m="1" x="77"/>
        <item x="1"/>
        <item m="1" x="40"/>
        <item m="1" x="69"/>
        <item m="1" x="36"/>
        <item m="1" x="37"/>
        <item x="23"/>
        <item m="1" x="39"/>
        <item m="1" x="76"/>
        <item m="1" x="42"/>
        <item x="8"/>
        <item m="1" x="70"/>
        <item x="18"/>
        <item x="0"/>
        <item x="28"/>
        <item m="1" x="67"/>
        <item x="19"/>
        <item x="26"/>
        <item x="20"/>
        <item x="31"/>
        <item x="9"/>
        <item x="15"/>
        <item x="25"/>
        <item x="6"/>
        <item x="11"/>
        <item x="4"/>
        <item x="21"/>
        <item m="1" x="44"/>
        <item x="3"/>
        <item x="2"/>
        <item m="1" x="68"/>
        <item x="10"/>
        <item m="1" x="58"/>
        <item m="1" x="53"/>
        <item m="1" x="72"/>
        <item m="1" x="54"/>
        <item m="1" x="34"/>
        <item x="12"/>
        <item m="1" x="63"/>
        <item m="1" x="56"/>
        <item m="1" x="50"/>
        <item m="1" x="74"/>
        <item m="1" x="73"/>
        <item x="30"/>
        <item m="1" x="78"/>
        <item m="1" x="51"/>
        <item m="1" x="47"/>
        <item m="1" x="52"/>
        <item x="27"/>
        <item x="16"/>
        <item m="1" x="75"/>
        <item x="17"/>
        <item m="1" x="46"/>
        <item x="29"/>
        <item x="7"/>
        <item m="1" x="60"/>
        <item m="1" x="65"/>
        <item m="1" x="38"/>
        <item m="1" x="62"/>
        <item x="5"/>
        <item m="1" x="59"/>
        <item m="1" x="45"/>
        <item m="1" x="64"/>
        <item x="33"/>
        <item x="32"/>
        <item x="13"/>
        <item x="22"/>
        <item t="default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2">
    <field x="2"/>
    <field x="3"/>
  </rowFields>
  <rowItems count="47">
    <i>
      <x v="1"/>
      <x v="13"/>
    </i>
    <i r="1">
      <x v="25"/>
    </i>
    <i r="1">
      <x v="40"/>
    </i>
    <i r="1">
      <x v="41"/>
    </i>
    <i t="default">
      <x v="1"/>
    </i>
    <i>
      <x v="2"/>
      <x v="10"/>
    </i>
    <i r="1">
      <x v="18"/>
    </i>
    <i t="default">
      <x v="2"/>
    </i>
    <i>
      <x v="4"/>
      <x v="11"/>
    </i>
    <i r="1">
      <x v="38"/>
    </i>
    <i t="default">
      <x v="4"/>
    </i>
    <i>
      <x v="5"/>
      <x v="31"/>
    </i>
    <i r="1">
      <x v="38"/>
    </i>
    <i t="default">
      <x v="5"/>
    </i>
    <i>
      <x v="6"/>
      <x v="26"/>
    </i>
    <i r="1">
      <x v="55"/>
    </i>
    <i r="1">
      <x v="60"/>
    </i>
    <i r="1">
      <x v="65"/>
    </i>
    <i t="default">
      <x v="6"/>
    </i>
    <i>
      <x v="7"/>
      <x v="29"/>
    </i>
    <i t="default">
      <x v="7"/>
    </i>
    <i>
      <x v="10"/>
      <x v="24"/>
    </i>
    <i r="1">
      <x v="28"/>
    </i>
    <i r="1">
      <x v="32"/>
    </i>
    <i r="1">
      <x v="33"/>
    </i>
    <i r="1">
      <x v="34"/>
    </i>
    <i r="1">
      <x v="37"/>
    </i>
    <i r="1">
      <x v="43"/>
    </i>
    <i r="1">
      <x v="77"/>
    </i>
    <i r="1">
      <x v="78"/>
    </i>
    <i t="default">
      <x v="10"/>
    </i>
    <i>
      <x v="13"/>
      <x v="61"/>
    </i>
    <i r="1">
      <x v="63"/>
    </i>
    <i t="default">
      <x v="13"/>
    </i>
    <i>
      <x v="19"/>
      <x v="22"/>
    </i>
    <i r="1">
      <x v="30"/>
    </i>
    <i r="1">
      <x v="35"/>
    </i>
    <i r="1">
      <x v="36"/>
    </i>
    <i r="1">
      <x v="49"/>
    </i>
    <i r="1">
      <x v="66"/>
    </i>
    <i r="1">
      <x v="71"/>
    </i>
    <i t="default">
      <x v="19"/>
    </i>
    <i>
      <x v="22"/>
      <x v="75"/>
    </i>
    <i t="default">
      <x v="22"/>
    </i>
    <i>
      <x v="23"/>
      <x v="76"/>
    </i>
    <i t="default">
      <x v="2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2011 " fld="5" baseField="0" baseItem="0"/>
    <dataField name="Sum of 2010 " fld="6" baseField="0" baseItem="0"/>
    <dataField name="Sum of 2009 " fld="7" baseField="0" baseItem="0"/>
  </dataFields>
  <formats count="4">
    <format dxfId="5">
      <pivotArea outline="0" fieldPosition="0"/>
    </format>
    <format dxfId="4">
      <pivotArea field="-2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B2:C65" firstHeaderRow="1" firstDataRow="1" firstDataCol="1"/>
  <pivotFields count="7">
    <pivotField showAll="0"/>
    <pivotField showAll="0"/>
    <pivotField axis="axisRow" showAll="0">
      <items count="16">
        <item x="1"/>
        <item x="3"/>
        <item x="12"/>
        <item x="2"/>
        <item x="5"/>
        <item x="8"/>
        <item x="7"/>
        <item x="0"/>
        <item x="4"/>
        <item x="6"/>
        <item x="10"/>
        <item x="11"/>
        <item x="9"/>
        <item x="13"/>
        <item x="14"/>
        <item t="default"/>
      </items>
    </pivotField>
    <pivotField axis="axisRow" showAll="0">
      <items count="48">
        <item x="41"/>
        <item x="10"/>
        <item x="42"/>
        <item x="38"/>
        <item x="45"/>
        <item x="40"/>
        <item x="31"/>
        <item x="30"/>
        <item x="28"/>
        <item x="29"/>
        <item x="13"/>
        <item x="4"/>
        <item x="21"/>
        <item x="15"/>
        <item x="8"/>
        <item x="2"/>
        <item x="18"/>
        <item x="3"/>
        <item x="7"/>
        <item x="17"/>
        <item x="44"/>
        <item x="39"/>
        <item x="33"/>
        <item x="32"/>
        <item x="12"/>
        <item x="5"/>
        <item x="19"/>
        <item x="14"/>
        <item x="23"/>
        <item x="20"/>
        <item x="0"/>
        <item x="9"/>
        <item x="27"/>
        <item x="1"/>
        <item x="24"/>
        <item x="35"/>
        <item x="37"/>
        <item x="36"/>
        <item x="11"/>
        <item x="34"/>
        <item x="22"/>
        <item x="25"/>
        <item x="26"/>
        <item x="43"/>
        <item x="16"/>
        <item x="6"/>
        <item x="46"/>
        <item t="default"/>
      </items>
    </pivotField>
    <pivotField showAll="0"/>
    <pivotField showAll="0"/>
    <pivotField dataField="1" showAll="0"/>
  </pivotFields>
  <rowFields count="2">
    <field x="2"/>
    <field x="3"/>
  </rowFields>
  <rowItems count="63">
    <i>
      <x/>
    </i>
    <i r="1">
      <x v="6"/>
    </i>
    <i r="1">
      <x v="7"/>
    </i>
    <i r="1">
      <x v="8"/>
    </i>
    <i r="1">
      <x v="9"/>
    </i>
    <i r="1">
      <x v="12"/>
    </i>
    <i r="1">
      <x v="22"/>
    </i>
    <i r="1">
      <x v="23"/>
    </i>
    <i r="1">
      <x v="28"/>
    </i>
    <i r="1">
      <x v="29"/>
    </i>
    <i r="1">
      <x v="32"/>
    </i>
    <i r="1">
      <x v="33"/>
    </i>
    <i r="1">
      <x v="34"/>
    </i>
    <i r="1">
      <x v="40"/>
    </i>
    <i r="1">
      <x v="41"/>
    </i>
    <i r="1">
      <x v="42"/>
    </i>
    <i>
      <x v="1"/>
    </i>
    <i r="1">
      <x v="17"/>
    </i>
    <i>
      <x v="2"/>
    </i>
    <i r="1">
      <x v="21"/>
    </i>
    <i>
      <x v="3"/>
    </i>
    <i r="1">
      <x v="5"/>
    </i>
    <i r="1">
      <x v="15"/>
    </i>
    <i>
      <x v="4"/>
    </i>
    <i r="1">
      <x v="10"/>
    </i>
    <i r="1">
      <x v="13"/>
    </i>
    <i r="1">
      <x v="18"/>
    </i>
    <i r="1">
      <x v="24"/>
    </i>
    <i r="1">
      <x v="27"/>
    </i>
    <i r="1">
      <x v="38"/>
    </i>
    <i>
      <x v="5"/>
    </i>
    <i r="1">
      <x v="3"/>
    </i>
    <i r="1">
      <x v="4"/>
    </i>
    <i r="1">
      <x v="26"/>
    </i>
    <i>
      <x v="6"/>
    </i>
    <i r="1">
      <x v="19"/>
    </i>
    <i>
      <x v="7"/>
    </i>
    <i r="1">
      <x v="30"/>
    </i>
    <i>
      <x v="8"/>
    </i>
    <i r="1">
      <x/>
    </i>
    <i r="1">
      <x v="1"/>
    </i>
    <i r="1">
      <x v="2"/>
    </i>
    <i r="1">
      <x v="11"/>
    </i>
    <i r="1">
      <x v="14"/>
    </i>
    <i r="1">
      <x v="25"/>
    </i>
    <i r="1">
      <x v="31"/>
    </i>
    <i r="1">
      <x v="45"/>
    </i>
    <i>
      <x v="9"/>
    </i>
    <i r="1">
      <x v="16"/>
    </i>
    <i r="1">
      <x v="44"/>
    </i>
    <i>
      <x v="10"/>
    </i>
    <i r="1">
      <x v="35"/>
    </i>
    <i r="1">
      <x v="36"/>
    </i>
    <i>
      <x v="11"/>
    </i>
    <i r="1">
      <x v="37"/>
    </i>
    <i>
      <x v="12"/>
    </i>
    <i r="1">
      <x v="39"/>
    </i>
    <i>
      <x v="13"/>
    </i>
    <i r="1">
      <x v="20"/>
    </i>
    <i r="1">
      <x v="43"/>
    </i>
    <i>
      <x v="14"/>
    </i>
    <i r="1">
      <x v="46"/>
    </i>
    <i t="grand">
      <x/>
    </i>
  </rowItems>
  <colItems count="1">
    <i/>
  </colItems>
  <dataFields count="1">
    <dataField name="Sum of 31 Dec 2009 Statutory" fld="6" baseField="0" baseItem="0" numFmtId="169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5"/>
  <sheetViews>
    <sheetView zoomScaleNormal="100" workbookViewId="0">
      <selection activeCell="A17" sqref="A17"/>
    </sheetView>
  </sheetViews>
  <sheetFormatPr defaultRowHeight="15"/>
  <cols>
    <col min="1" max="1" width="3.28515625" style="1" customWidth="1"/>
    <col min="2" max="2" width="2.85546875" style="1" customWidth="1"/>
    <col min="3" max="3" width="36" style="1" customWidth="1"/>
    <col min="4" max="4" width="8.28515625" style="68" customWidth="1"/>
    <col min="5" max="5" width="17.5703125" style="1" customWidth="1"/>
    <col min="6" max="6" width="2.42578125" style="77" customWidth="1"/>
    <col min="7" max="7" width="15.7109375" style="1" bestFit="1" customWidth="1"/>
    <col min="8" max="16384" width="9.140625" style="1"/>
  </cols>
  <sheetData>
    <row r="1" spans="1:7" s="3" customFormat="1" ht="16.5" customHeight="1">
      <c r="A1" s="2"/>
      <c r="D1" s="258"/>
      <c r="F1" s="77"/>
    </row>
    <row r="2" spans="1:7" s="3" customFormat="1" ht="15.75">
      <c r="A2" s="315" t="s">
        <v>483</v>
      </c>
      <c r="D2" s="258"/>
      <c r="F2" s="77"/>
    </row>
    <row r="3" spans="1:7" s="3" customFormat="1" ht="15.75">
      <c r="A3" s="315" t="s">
        <v>557</v>
      </c>
      <c r="D3" s="258"/>
      <c r="F3" s="77"/>
    </row>
    <row r="4" spans="1:7" s="3" customFormat="1">
      <c r="A4" s="5"/>
      <c r="D4" s="258"/>
      <c r="F4" s="77"/>
    </row>
    <row r="5" spans="1:7" s="3" customFormat="1">
      <c r="A5" s="6" t="s">
        <v>484</v>
      </c>
      <c r="C5" s="7"/>
      <c r="D5" s="66"/>
      <c r="E5" s="7"/>
      <c r="F5" s="78"/>
      <c r="G5" s="7"/>
    </row>
    <row r="6" spans="1:7" s="3" customFormat="1" ht="24" customHeight="1">
      <c r="C6" s="9"/>
      <c r="D6" s="258"/>
      <c r="E6" s="9"/>
      <c r="F6" s="230"/>
      <c r="G6" s="9"/>
    </row>
    <row r="7" spans="1:7" s="3" customFormat="1" ht="24" customHeight="1">
      <c r="B7" s="10"/>
      <c r="D7" s="258"/>
      <c r="E7" s="306">
        <v>42004</v>
      </c>
      <c r="F7" s="231"/>
      <c r="G7" s="306">
        <v>41639</v>
      </c>
    </row>
    <row r="8" spans="1:7" s="3" customFormat="1">
      <c r="B8" s="10" t="s">
        <v>485</v>
      </c>
      <c r="C8" s="8"/>
      <c r="D8" s="258"/>
      <c r="E8" s="373"/>
      <c r="F8" s="232"/>
      <c r="G8" s="373"/>
    </row>
    <row r="9" spans="1:7" s="3" customFormat="1">
      <c r="B9" s="8" t="s">
        <v>500</v>
      </c>
      <c r="C9" s="8"/>
      <c r="D9" s="258"/>
      <c r="E9" s="375">
        <v>561283</v>
      </c>
      <c r="F9" s="346"/>
      <c r="G9" s="374">
        <v>421226</v>
      </c>
    </row>
    <row r="10" spans="1:7" s="3" customFormat="1">
      <c r="C10" s="3" t="s">
        <v>488</v>
      </c>
      <c r="D10" s="258"/>
      <c r="E10" s="8">
        <v>476324.97025999991</v>
      </c>
      <c r="F10" s="77"/>
      <c r="G10" s="8">
        <v>316960.66888999997</v>
      </c>
    </row>
    <row r="11" spans="1:7" s="3" customFormat="1">
      <c r="C11" s="11" t="s">
        <v>489</v>
      </c>
      <c r="D11" s="259"/>
      <c r="E11" s="8">
        <v>13883</v>
      </c>
      <c r="F11" s="77"/>
      <c r="G11" s="8">
        <v>14192.431910000001</v>
      </c>
    </row>
    <row r="12" spans="1:7" s="3" customFormat="1">
      <c r="C12" s="11" t="s">
        <v>518</v>
      </c>
      <c r="D12" s="259"/>
      <c r="E12" s="8">
        <v>67734</v>
      </c>
      <c r="F12" s="77"/>
      <c r="G12" s="8">
        <v>76615.568220000001</v>
      </c>
    </row>
    <row r="13" spans="1:7" s="3" customFormat="1">
      <c r="C13" s="11" t="s">
        <v>490</v>
      </c>
      <c r="D13" s="259"/>
      <c r="E13" s="8">
        <v>1314</v>
      </c>
      <c r="F13" s="77"/>
      <c r="G13" s="8">
        <v>10300.681275000001</v>
      </c>
    </row>
    <row r="14" spans="1:7" s="3" customFormat="1">
      <c r="C14" s="11" t="s">
        <v>491</v>
      </c>
      <c r="D14" s="259"/>
      <c r="E14" s="8">
        <v>2028</v>
      </c>
      <c r="F14" s="77"/>
      <c r="G14" s="8">
        <v>3156</v>
      </c>
    </row>
    <row r="15" spans="1:7" s="3" customFormat="1">
      <c r="C15" s="11"/>
      <c r="D15" s="259"/>
      <c r="E15" s="11"/>
      <c r="F15" s="233"/>
      <c r="G15" s="8"/>
    </row>
    <row r="16" spans="1:7" s="3" customFormat="1">
      <c r="B16" s="8" t="s">
        <v>501</v>
      </c>
      <c r="D16" s="258"/>
      <c r="E16" s="371">
        <f>SUM(E18:E19)</f>
        <v>703085</v>
      </c>
      <c r="F16" s="372"/>
      <c r="G16" s="371">
        <v>743606.28275000025</v>
      </c>
    </row>
    <row r="17" spans="2:7" s="3" customFormat="1">
      <c r="C17" s="11"/>
      <c r="D17" s="259"/>
      <c r="E17" s="8">
        <v>0</v>
      </c>
      <c r="F17" s="77"/>
      <c r="G17" s="8"/>
    </row>
    <row r="18" spans="2:7" s="3" customFormat="1">
      <c r="C18" s="11" t="s">
        <v>492</v>
      </c>
      <c r="D18" s="259"/>
      <c r="E18" s="8">
        <v>699590</v>
      </c>
      <c r="F18" s="77"/>
      <c r="G18" s="8">
        <v>739296.27268000017</v>
      </c>
    </row>
    <row r="19" spans="2:7" s="3" customFormat="1">
      <c r="C19" s="11" t="s">
        <v>493</v>
      </c>
      <c r="D19" s="259"/>
      <c r="E19" s="8">
        <v>3495</v>
      </c>
      <c r="F19" s="77"/>
      <c r="G19" s="8">
        <v>4310.0100700000003</v>
      </c>
    </row>
    <row r="20" spans="2:7" s="3" customFormat="1">
      <c r="C20" s="11"/>
      <c r="D20" s="259"/>
      <c r="E20" s="11"/>
      <c r="F20" s="233"/>
      <c r="G20" s="8"/>
    </row>
    <row r="21" spans="2:7" s="3" customFormat="1" ht="15.75" thickBot="1">
      <c r="B21" s="12" t="s">
        <v>487</v>
      </c>
      <c r="D21" s="258"/>
      <c r="E21" s="65">
        <f>+E9+E16</f>
        <v>1264368</v>
      </c>
      <c r="F21" s="234"/>
      <c r="G21" s="345">
        <f>+G9+G16</f>
        <v>1164832.2827500002</v>
      </c>
    </row>
    <row r="22" spans="2:7" s="3" customFormat="1" ht="15.75" thickTop="1">
      <c r="D22" s="258"/>
      <c r="F22" s="77"/>
    </row>
    <row r="23" spans="2:7" s="3" customFormat="1">
      <c r="B23" s="12" t="s">
        <v>496</v>
      </c>
      <c r="D23" s="258"/>
      <c r="F23" s="77"/>
    </row>
    <row r="24" spans="2:7" s="3" customFormat="1">
      <c r="B24" s="13" t="s">
        <v>495</v>
      </c>
      <c r="D24" s="258"/>
      <c r="E24" s="376">
        <f>+E25+E26</f>
        <v>101455</v>
      </c>
      <c r="F24" s="377"/>
      <c r="G24" s="376">
        <f>+G25+G26</f>
        <v>68112.697370000009</v>
      </c>
    </row>
    <row r="25" spans="2:7" s="3" customFormat="1">
      <c r="C25" s="3" t="s">
        <v>494</v>
      </c>
      <c r="D25" s="258"/>
      <c r="E25" s="3">
        <v>50836</v>
      </c>
      <c r="F25" s="77"/>
      <c r="G25" s="3">
        <v>33133.697370000002</v>
      </c>
    </row>
    <row r="26" spans="2:7" s="3" customFormat="1">
      <c r="C26" s="3" t="s">
        <v>519</v>
      </c>
      <c r="D26" s="258"/>
      <c r="E26" s="3">
        <v>50619</v>
      </c>
      <c r="F26" s="77"/>
      <c r="G26" s="3">
        <v>34979</v>
      </c>
    </row>
    <row r="27" spans="2:7" s="3" customFormat="1">
      <c r="D27" s="258"/>
      <c r="F27" s="77"/>
    </row>
    <row r="28" spans="2:7" s="3" customFormat="1">
      <c r="B28" s="3" t="s">
        <v>497</v>
      </c>
      <c r="C28" s="4"/>
      <c r="D28" s="66"/>
      <c r="E28" s="376">
        <f>SUM(E29:E32)</f>
        <v>1162914.25</v>
      </c>
      <c r="F28" s="376"/>
      <c r="G28" s="376">
        <f t="shared" ref="G28" si="0">SUM(G29:G32)</f>
        <v>1096719.25</v>
      </c>
    </row>
    <row r="29" spans="2:7" s="3" customFormat="1">
      <c r="C29" s="4" t="s">
        <v>498</v>
      </c>
      <c r="D29" s="66"/>
      <c r="E29" s="3">
        <v>532936.25</v>
      </c>
      <c r="F29" s="77"/>
      <c r="G29" s="3">
        <v>532936.25</v>
      </c>
    </row>
    <row r="30" spans="2:7" s="3" customFormat="1">
      <c r="C30" s="4" t="s">
        <v>521</v>
      </c>
      <c r="D30" s="66"/>
      <c r="E30" s="3">
        <v>20286</v>
      </c>
      <c r="F30" s="77"/>
      <c r="G30" s="3">
        <v>20286</v>
      </c>
    </row>
    <row r="31" spans="2:7" s="3" customFormat="1">
      <c r="C31" s="4" t="s">
        <v>522</v>
      </c>
      <c r="D31" s="66"/>
      <c r="E31" s="3">
        <v>21046</v>
      </c>
      <c r="F31" s="77"/>
      <c r="G31" s="3">
        <v>21046</v>
      </c>
    </row>
    <row r="32" spans="2:7" s="3" customFormat="1">
      <c r="C32" s="4" t="s">
        <v>499</v>
      </c>
      <c r="D32" s="66"/>
      <c r="E32" s="3">
        <v>588646</v>
      </c>
      <c r="F32" s="77"/>
      <c r="G32" s="3">
        <v>522451</v>
      </c>
    </row>
    <row r="33" spans="1:7" s="3" customFormat="1">
      <c r="C33" s="4"/>
      <c r="D33" s="66"/>
      <c r="E33" s="4"/>
      <c r="F33" s="76"/>
    </row>
    <row r="34" spans="1:7" s="3" customFormat="1" ht="15.75" thickBot="1">
      <c r="B34" s="12" t="s">
        <v>486</v>
      </c>
      <c r="C34" s="4"/>
      <c r="D34" s="66"/>
      <c r="E34" s="218">
        <v>1264368</v>
      </c>
      <c r="F34" s="234"/>
      <c r="G34" s="218">
        <f>+G28+G24</f>
        <v>1164831.94737</v>
      </c>
    </row>
    <row r="35" spans="1:7" s="3" customFormat="1" ht="15.75" thickTop="1">
      <c r="B35" s="18"/>
      <c r="C35" s="19"/>
      <c r="D35" s="66"/>
      <c r="E35" s="264"/>
      <c r="F35" s="264"/>
      <c r="G35" s="264"/>
    </row>
    <row r="36" spans="1:7" s="13" customFormat="1">
      <c r="C36" s="17"/>
      <c r="D36" s="66"/>
      <c r="E36" s="17"/>
      <c r="F36" s="235"/>
      <c r="G36" s="17"/>
    </row>
    <row r="37" spans="1:7" s="13" customFormat="1">
      <c r="A37" s="301"/>
      <c r="B37" s="301"/>
      <c r="C37" s="268"/>
      <c r="D37" s="274"/>
      <c r="E37" s="302"/>
      <c r="F37" s="268"/>
      <c r="G37" s="268"/>
    </row>
    <row r="38" spans="1:7" s="13" customFormat="1">
      <c r="A38" s="301"/>
      <c r="B38" s="301"/>
      <c r="C38" s="270"/>
      <c r="D38" s="274"/>
      <c r="E38" s="270"/>
      <c r="F38" s="270"/>
      <c r="G38" s="270"/>
    </row>
    <row r="39" spans="1:7" s="13" customFormat="1">
      <c r="A39" s="301"/>
      <c r="B39" s="301"/>
      <c r="C39" s="270"/>
      <c r="D39" s="274"/>
      <c r="E39" s="303"/>
      <c r="F39" s="270"/>
      <c r="G39" s="270"/>
    </row>
    <row r="40" spans="1:7" s="13" customFormat="1">
      <c r="A40" s="301"/>
      <c r="B40" s="301"/>
      <c r="C40" s="270"/>
      <c r="D40" s="274"/>
      <c r="E40" s="304"/>
      <c r="F40" s="270"/>
      <c r="G40" s="270"/>
    </row>
    <row r="41" spans="1:7" s="13" customFormat="1">
      <c r="A41" s="301"/>
      <c r="B41" s="301"/>
      <c r="C41" s="270"/>
      <c r="D41" s="274"/>
      <c r="E41" s="304"/>
      <c r="F41" s="270"/>
      <c r="G41" s="270"/>
    </row>
    <row r="42" spans="1:7">
      <c r="A42" s="271"/>
      <c r="B42" s="272"/>
      <c r="C42" s="273"/>
      <c r="D42" s="274"/>
      <c r="E42" s="304"/>
      <c r="F42" s="273"/>
      <c r="G42" s="273"/>
    </row>
    <row r="43" spans="1:7">
      <c r="A43" s="275"/>
      <c r="B43" s="272"/>
      <c r="C43" s="273"/>
      <c r="D43" s="274"/>
      <c r="E43" s="305"/>
      <c r="F43" s="273"/>
      <c r="G43" s="273"/>
    </row>
    <row r="44" spans="1:7">
      <c r="A44" s="275"/>
      <c r="B44" s="272"/>
      <c r="C44" s="273"/>
      <c r="D44" s="274"/>
      <c r="E44" s="273"/>
      <c r="F44" s="273"/>
      <c r="G44" s="273"/>
    </row>
    <row r="45" spans="1:7">
      <c r="A45" s="275"/>
      <c r="B45" s="272"/>
      <c r="C45" s="273"/>
      <c r="D45" s="274"/>
      <c r="E45" s="276"/>
      <c r="F45" s="273"/>
      <c r="G45" s="276"/>
    </row>
    <row r="46" spans="1:7">
      <c r="A46" s="275"/>
      <c r="B46" s="272"/>
      <c r="C46" s="273"/>
      <c r="D46" s="274"/>
      <c r="E46" s="276"/>
      <c r="F46" s="273"/>
      <c r="G46" s="276"/>
    </row>
    <row r="47" spans="1:7">
      <c r="A47" s="275"/>
      <c r="B47" s="272"/>
      <c r="C47" s="277"/>
      <c r="D47" s="274"/>
      <c r="E47" s="278"/>
      <c r="F47" s="277"/>
      <c r="G47" s="278"/>
    </row>
    <row r="48" spans="1:7">
      <c r="A48" s="275"/>
      <c r="B48" s="272"/>
      <c r="C48" s="273"/>
      <c r="D48" s="274"/>
      <c r="E48" s="273"/>
      <c r="F48" s="273"/>
      <c r="G48" s="273"/>
    </row>
    <row r="49" spans="1:7">
      <c r="A49" s="271"/>
      <c r="B49" s="272"/>
      <c r="C49" s="273"/>
      <c r="D49" s="274"/>
      <c r="E49" s="273"/>
      <c r="F49" s="273"/>
      <c r="G49" s="273"/>
    </row>
    <row r="50" spans="1:7">
      <c r="A50" s="275"/>
      <c r="B50" s="272"/>
      <c r="C50" s="273"/>
      <c r="D50" s="274"/>
      <c r="E50" s="279"/>
      <c r="F50" s="273"/>
      <c r="G50" s="279"/>
    </row>
    <row r="51" spans="1:7">
      <c r="A51" s="275"/>
      <c r="B51" s="272"/>
      <c r="C51" s="273"/>
      <c r="D51" s="274"/>
      <c r="E51" s="279"/>
      <c r="F51" s="273"/>
      <c r="G51" s="279"/>
    </row>
    <row r="52" spans="1:7">
      <c r="A52" s="275"/>
      <c r="B52" s="272"/>
      <c r="C52" s="277"/>
      <c r="D52" s="274"/>
      <c r="E52" s="278"/>
      <c r="F52" s="277"/>
      <c r="G52" s="278"/>
    </row>
    <row r="53" spans="1:7">
      <c r="A53" s="275"/>
      <c r="B53" s="272"/>
      <c r="C53" s="273"/>
      <c r="D53" s="274"/>
      <c r="E53" s="273"/>
      <c r="F53" s="273"/>
      <c r="G53" s="273"/>
    </row>
    <row r="54" spans="1:7">
      <c r="A54" s="271"/>
      <c r="B54" s="272"/>
      <c r="C54" s="273"/>
      <c r="D54" s="274"/>
      <c r="E54" s="273"/>
      <c r="F54" s="273"/>
      <c r="G54" s="273"/>
    </row>
    <row r="55" spans="1:7">
      <c r="A55" s="275"/>
      <c r="B55" s="272"/>
      <c r="C55" s="273"/>
      <c r="D55" s="274"/>
      <c r="E55" s="280"/>
      <c r="F55" s="273"/>
      <c r="G55" s="280"/>
    </row>
    <row r="56" spans="1:7">
      <c r="A56" s="275"/>
      <c r="B56" s="272"/>
      <c r="C56" s="273"/>
      <c r="D56" s="274"/>
      <c r="E56" s="280"/>
      <c r="F56" s="273"/>
      <c r="G56" s="280"/>
    </row>
    <row r="57" spans="1:7">
      <c r="A57" s="275"/>
      <c r="B57" s="272"/>
      <c r="C57" s="277"/>
      <c r="D57" s="274"/>
      <c r="E57" s="281"/>
      <c r="F57" s="277"/>
      <c r="G57" s="281"/>
    </row>
    <row r="58" spans="1:7">
      <c r="A58" s="275"/>
      <c r="B58" s="272"/>
      <c r="C58" s="273"/>
      <c r="D58" s="274"/>
      <c r="E58" s="273"/>
      <c r="F58" s="273"/>
      <c r="G58" s="273"/>
    </row>
    <row r="59" spans="1:7">
      <c r="A59" s="271"/>
      <c r="B59" s="275"/>
      <c r="C59" s="273"/>
      <c r="D59" s="274"/>
      <c r="E59" s="273"/>
      <c r="F59" s="273"/>
      <c r="G59" s="273"/>
    </row>
    <row r="60" spans="1:7">
      <c r="A60" s="275"/>
      <c r="B60" s="282"/>
      <c r="C60" s="275"/>
      <c r="D60" s="283"/>
      <c r="E60" s="275"/>
      <c r="F60" s="275"/>
      <c r="G60" s="275"/>
    </row>
    <row r="61" spans="1:7" ht="15" customHeight="1">
      <c r="A61" s="275"/>
      <c r="B61" s="282"/>
      <c r="C61" s="285"/>
      <c r="D61" s="274"/>
      <c r="E61" s="284"/>
      <c r="F61" s="285"/>
      <c r="G61" s="284"/>
    </row>
    <row r="62" spans="1:7">
      <c r="A62" s="275"/>
      <c r="B62" s="275"/>
      <c r="C62" s="273"/>
      <c r="D62" s="274"/>
      <c r="E62" s="284"/>
      <c r="F62" s="273"/>
      <c r="G62" s="284"/>
    </row>
    <row r="63" spans="1:7">
      <c r="A63" s="275"/>
      <c r="B63" s="282"/>
      <c r="C63" s="286"/>
      <c r="D63" s="274"/>
      <c r="E63" s="281"/>
      <c r="F63" s="286"/>
      <c r="G63" s="281"/>
    </row>
    <row r="64" spans="1:7">
      <c r="A64" s="275"/>
      <c r="B64" s="282"/>
      <c r="C64" s="286"/>
      <c r="D64" s="274"/>
      <c r="E64" s="286"/>
      <c r="F64" s="286"/>
      <c r="G64" s="286"/>
    </row>
    <row r="65" spans="1:7">
      <c r="A65" s="271"/>
      <c r="B65" s="282"/>
      <c r="C65" s="287"/>
      <c r="D65" s="288"/>
      <c r="E65" s="287"/>
      <c r="F65" s="287"/>
      <c r="G65" s="287"/>
    </row>
    <row r="66" spans="1:7">
      <c r="A66" s="275"/>
      <c r="B66" s="282"/>
      <c r="C66" s="287"/>
      <c r="D66" s="288"/>
      <c r="E66" s="289"/>
      <c r="F66" s="287"/>
      <c r="G66" s="289"/>
    </row>
    <row r="67" spans="1:7">
      <c r="A67" s="275"/>
      <c r="B67" s="282"/>
      <c r="C67" s="285"/>
      <c r="D67" s="274"/>
      <c r="E67" s="284"/>
      <c r="F67" s="285"/>
      <c r="G67" s="284"/>
    </row>
    <row r="68" spans="1:7">
      <c r="A68" s="275"/>
      <c r="B68" s="290"/>
      <c r="C68" s="273"/>
      <c r="D68" s="274"/>
      <c r="E68" s="284"/>
      <c r="F68" s="273"/>
      <c r="G68" s="284"/>
    </row>
    <row r="69" spans="1:7">
      <c r="A69" s="275"/>
      <c r="B69" s="291"/>
      <c r="C69" s="271"/>
      <c r="D69" s="283"/>
      <c r="E69" s="281"/>
      <c r="F69" s="271"/>
      <c r="G69" s="281"/>
    </row>
    <row r="70" spans="1:7">
      <c r="A70" s="275"/>
      <c r="B70" s="291"/>
      <c r="C70" s="271"/>
      <c r="D70" s="283"/>
      <c r="E70" s="271"/>
      <c r="F70" s="271"/>
      <c r="G70" s="271"/>
    </row>
    <row r="71" spans="1:7">
      <c r="A71" s="271"/>
      <c r="B71" s="292"/>
      <c r="C71" s="273"/>
      <c r="D71" s="274"/>
      <c r="E71" s="273"/>
      <c r="F71" s="273"/>
      <c r="G71" s="273"/>
    </row>
    <row r="72" spans="1:7">
      <c r="A72" s="275"/>
      <c r="B72" s="293"/>
      <c r="C72" s="275"/>
      <c r="D72" s="283"/>
      <c r="E72" s="294"/>
      <c r="F72" s="275"/>
      <c r="G72" s="294"/>
    </row>
    <row r="73" spans="1:7">
      <c r="A73" s="275"/>
      <c r="B73" s="275"/>
      <c r="C73" s="295"/>
      <c r="D73" s="296"/>
      <c r="E73" s="295"/>
      <c r="F73" s="295"/>
      <c r="G73" s="295"/>
    </row>
    <row r="74" spans="1:7">
      <c r="A74" s="271"/>
      <c r="B74" s="271"/>
      <c r="C74" s="297"/>
      <c r="D74" s="296"/>
      <c r="E74" s="281"/>
      <c r="F74" s="297"/>
      <c r="G74" s="281"/>
    </row>
    <row r="75" spans="1:7">
      <c r="A75" s="275"/>
      <c r="B75" s="295"/>
      <c r="C75" s="295"/>
      <c r="D75" s="296"/>
      <c r="E75" s="295"/>
      <c r="F75" s="295"/>
      <c r="G75" s="295"/>
    </row>
    <row r="76" spans="1:7">
      <c r="A76" s="271"/>
      <c r="B76" s="295"/>
      <c r="C76" s="295"/>
      <c r="D76" s="296"/>
      <c r="E76" s="295"/>
      <c r="F76" s="295"/>
      <c r="G76" s="295"/>
    </row>
    <row r="77" spans="1:7">
      <c r="A77" s="275"/>
      <c r="B77" s="295"/>
      <c r="C77" s="295"/>
      <c r="D77" s="296"/>
      <c r="E77" s="298"/>
      <c r="F77" s="295"/>
      <c r="G77" s="298"/>
    </row>
    <row r="78" spans="1:7">
      <c r="A78" s="275"/>
      <c r="B78" s="295"/>
      <c r="C78" s="295"/>
      <c r="D78" s="296"/>
      <c r="E78" s="295"/>
      <c r="F78" s="295"/>
      <c r="G78" s="295"/>
    </row>
    <row r="79" spans="1:7">
      <c r="A79" s="271"/>
      <c r="B79" s="297"/>
      <c r="C79" s="297"/>
      <c r="D79" s="296"/>
      <c r="E79" s="299"/>
      <c r="F79" s="297"/>
      <c r="G79" s="299"/>
    </row>
    <row r="80" spans="1:7">
      <c r="A80" s="275"/>
      <c r="B80" s="275"/>
      <c r="C80" s="295"/>
      <c r="D80" s="296"/>
      <c r="E80" s="295"/>
      <c r="F80" s="295"/>
      <c r="G80" s="295"/>
    </row>
    <row r="81" spans="1:7">
      <c r="A81" s="275"/>
      <c r="B81" s="275"/>
      <c r="C81" s="295"/>
      <c r="D81" s="296"/>
      <c r="E81" s="295"/>
      <c r="F81" s="295"/>
      <c r="G81" s="295"/>
    </row>
    <row r="82" spans="1:7">
      <c r="A82" s="275"/>
      <c r="B82" s="275"/>
      <c r="C82" s="295"/>
      <c r="D82" s="296"/>
      <c r="E82" s="295"/>
      <c r="F82" s="295"/>
      <c r="G82" s="295"/>
    </row>
    <row r="83" spans="1:7">
      <c r="A83" s="275"/>
      <c r="B83" s="275"/>
      <c r="C83" s="295"/>
      <c r="D83" s="296"/>
      <c r="E83" s="295"/>
      <c r="F83" s="295"/>
      <c r="G83" s="295"/>
    </row>
    <row r="84" spans="1:7">
      <c r="A84" s="275"/>
      <c r="B84" s="295"/>
      <c r="C84" s="271"/>
      <c r="D84" s="283"/>
      <c r="E84" s="271"/>
      <c r="F84" s="271"/>
      <c r="G84" s="271"/>
    </row>
    <row r="85" spans="1:7">
      <c r="A85" s="275"/>
      <c r="B85" s="275"/>
      <c r="C85" s="295"/>
      <c r="D85" s="296"/>
      <c r="E85" s="295"/>
      <c r="F85" s="295"/>
      <c r="G85" s="295"/>
    </row>
    <row r="86" spans="1:7">
      <c r="A86" s="275"/>
      <c r="B86" s="275"/>
      <c r="C86" s="295"/>
      <c r="D86" s="296"/>
      <c r="E86" s="295"/>
      <c r="F86" s="295"/>
      <c r="G86" s="295"/>
    </row>
    <row r="87" spans="1:7">
      <c r="A87" s="275"/>
      <c r="B87" s="275"/>
      <c r="C87" s="297"/>
      <c r="D87" s="296"/>
      <c r="E87" s="297"/>
      <c r="F87" s="297"/>
      <c r="G87" s="297"/>
    </row>
    <row r="88" spans="1:7">
      <c r="A88" s="275"/>
      <c r="B88" s="275"/>
      <c r="C88" s="295"/>
      <c r="D88" s="296"/>
      <c r="E88" s="295"/>
      <c r="F88" s="295"/>
      <c r="G88" s="295"/>
    </row>
    <row r="89" spans="1:7">
      <c r="A89" s="275"/>
      <c r="B89" s="275"/>
      <c r="C89" s="295"/>
      <c r="D89" s="296"/>
      <c r="E89" s="295"/>
      <c r="F89" s="295"/>
      <c r="G89" s="295"/>
    </row>
    <row r="90" spans="1:7">
      <c r="A90" s="275"/>
      <c r="B90" s="275"/>
      <c r="C90" s="295"/>
      <c r="D90" s="296"/>
      <c r="E90" s="295"/>
      <c r="F90" s="295"/>
      <c r="G90" s="295"/>
    </row>
    <row r="91" spans="1:7">
      <c r="A91" s="275"/>
      <c r="B91" s="285"/>
      <c r="C91" s="273"/>
      <c r="D91" s="274"/>
      <c r="E91" s="273"/>
      <c r="F91" s="273"/>
      <c r="G91" s="273"/>
    </row>
    <row r="92" spans="1:7">
      <c r="A92" s="275"/>
      <c r="B92" s="295"/>
      <c r="C92" s="295"/>
      <c r="D92" s="296"/>
      <c r="E92" s="295"/>
      <c r="F92" s="295"/>
      <c r="G92" s="295"/>
    </row>
    <row r="93" spans="1:7">
      <c r="A93" s="275"/>
      <c r="B93" s="295"/>
      <c r="C93" s="295"/>
      <c r="D93" s="296"/>
      <c r="E93" s="295"/>
      <c r="F93" s="295"/>
      <c r="G93" s="295"/>
    </row>
    <row r="94" spans="1:7">
      <c r="A94" s="275"/>
      <c r="B94" s="295"/>
      <c r="C94" s="295"/>
      <c r="D94" s="296"/>
      <c r="E94" s="295"/>
      <c r="F94" s="295"/>
      <c r="G94" s="295"/>
    </row>
    <row r="95" spans="1:7">
      <c r="A95" s="275"/>
      <c r="B95" s="295"/>
      <c r="C95" s="297"/>
      <c r="D95" s="296"/>
      <c r="E95" s="297"/>
      <c r="F95" s="297"/>
      <c r="G95" s="297"/>
    </row>
    <row r="96" spans="1:7">
      <c r="A96" s="275"/>
      <c r="B96" s="295"/>
      <c r="C96" s="295"/>
      <c r="D96" s="296"/>
      <c r="E96" s="295"/>
      <c r="F96" s="295"/>
      <c r="G96" s="295"/>
    </row>
    <row r="97" spans="1:7">
      <c r="A97" s="275"/>
      <c r="B97" s="295"/>
      <c r="C97" s="295"/>
      <c r="D97" s="296"/>
      <c r="E97" s="295"/>
      <c r="F97" s="295"/>
      <c r="G97" s="295"/>
    </row>
    <row r="98" spans="1:7">
      <c r="A98" s="275"/>
      <c r="B98" s="295"/>
      <c r="C98" s="295"/>
      <c r="D98" s="296"/>
      <c r="E98" s="295"/>
      <c r="F98" s="295"/>
      <c r="G98" s="295"/>
    </row>
    <row r="99" spans="1:7">
      <c r="A99" s="275"/>
      <c r="B99" s="295"/>
      <c r="C99" s="295"/>
      <c r="D99" s="296"/>
      <c r="E99" s="295"/>
      <c r="F99" s="295"/>
      <c r="G99" s="295"/>
    </row>
    <row r="100" spans="1:7">
      <c r="A100" s="275"/>
      <c r="B100" s="295"/>
      <c r="C100" s="297"/>
      <c r="D100" s="296"/>
      <c r="E100" s="297"/>
      <c r="F100" s="297"/>
      <c r="G100" s="297"/>
    </row>
    <row r="101" spans="1:7">
      <c r="A101" s="275"/>
      <c r="B101" s="295"/>
      <c r="C101" s="295"/>
      <c r="D101" s="296"/>
      <c r="E101" s="295"/>
      <c r="F101" s="295"/>
      <c r="G101" s="295"/>
    </row>
    <row r="102" spans="1:7">
      <c r="A102" s="275"/>
      <c r="B102" s="275"/>
      <c r="C102" s="275"/>
      <c r="D102" s="283"/>
      <c r="E102" s="275"/>
      <c r="F102" s="275"/>
      <c r="G102" s="275"/>
    </row>
    <row r="103" spans="1:7">
      <c r="A103" s="275"/>
      <c r="B103" s="275"/>
      <c r="C103" s="275"/>
      <c r="D103" s="283"/>
      <c r="E103" s="275"/>
      <c r="F103" s="275"/>
      <c r="G103" s="275"/>
    </row>
    <row r="104" spans="1:7">
      <c r="A104" s="275"/>
      <c r="B104" s="300"/>
      <c r="C104" s="275"/>
      <c r="D104" s="283"/>
      <c r="E104" s="275"/>
      <c r="F104" s="275"/>
      <c r="G104" s="275"/>
    </row>
    <row r="105" spans="1:7">
      <c r="A105" s="275"/>
      <c r="B105" s="275"/>
      <c r="C105" s="275"/>
      <c r="D105" s="283"/>
      <c r="E105" s="275"/>
      <c r="F105" s="275"/>
      <c r="G105" s="275"/>
    </row>
    <row r="106" spans="1:7">
      <c r="A106" s="275"/>
      <c r="B106" s="275"/>
      <c r="C106" s="275"/>
      <c r="D106" s="283"/>
      <c r="E106" s="275"/>
      <c r="F106" s="275"/>
      <c r="G106" s="275"/>
    </row>
    <row r="107" spans="1:7">
      <c r="A107" s="275"/>
      <c r="B107" s="275"/>
      <c r="C107" s="275"/>
      <c r="D107" s="283"/>
      <c r="E107" s="275"/>
      <c r="F107" s="275"/>
      <c r="G107" s="275"/>
    </row>
    <row r="108" spans="1:7">
      <c r="A108" s="275"/>
      <c r="B108" s="275"/>
      <c r="C108" s="275"/>
      <c r="D108" s="283"/>
      <c r="E108" s="275"/>
      <c r="F108" s="275"/>
      <c r="G108" s="275"/>
    </row>
    <row r="109" spans="1:7">
      <c r="A109" s="275"/>
      <c r="B109" s="275"/>
      <c r="C109" s="275"/>
      <c r="D109" s="283"/>
      <c r="E109" s="275"/>
      <c r="F109" s="275"/>
      <c r="G109" s="275"/>
    </row>
    <row r="110" spans="1:7">
      <c r="A110" s="275"/>
      <c r="B110" s="300"/>
      <c r="C110" s="285"/>
      <c r="D110" s="274"/>
      <c r="E110" s="285"/>
      <c r="F110" s="285"/>
      <c r="G110" s="285"/>
    </row>
    <row r="111" spans="1:7">
      <c r="A111" s="275"/>
      <c r="B111" s="275"/>
      <c r="C111" s="275"/>
      <c r="D111" s="283"/>
      <c r="E111" s="275"/>
      <c r="F111" s="275"/>
      <c r="G111" s="275"/>
    </row>
    <row r="112" spans="1:7">
      <c r="B112" s="29"/>
      <c r="C112" s="15"/>
      <c r="D112" s="67"/>
      <c r="E112" s="15"/>
      <c r="F112" s="78"/>
      <c r="G112" s="15"/>
    </row>
    <row r="113" spans="2:7">
      <c r="B113" s="16"/>
      <c r="C113" s="15"/>
      <c r="D113" s="67"/>
      <c r="E113" s="15"/>
      <c r="F113" s="78"/>
      <c r="G113" s="15"/>
    </row>
    <row r="114" spans="2:7">
      <c r="B114" s="14"/>
    </row>
    <row r="115" spans="2:7">
      <c r="B115" s="30"/>
      <c r="C115" s="15"/>
      <c r="D115" s="67"/>
      <c r="E115" s="15"/>
      <c r="F115" s="78"/>
      <c r="G115" s="15"/>
    </row>
  </sheetData>
  <phoneticPr fontId="0" type="noConversion"/>
  <pageMargins left="0.6" right="0.44" top="0.64" bottom="0.42" header="0.5" footer="0.41"/>
  <pageSetup paperSize="9" scale="85" fitToHeight="2" orientation="landscape" r:id="rId1"/>
  <headerFooter alignWithMargins="0"/>
  <rowBreaks count="2" manualBreakCount="2">
    <brk id="35" max="10" man="1"/>
    <brk id="41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7"/>
  <sheetViews>
    <sheetView showGridLines="0" workbookViewId="0">
      <pane xSplit="3" ySplit="3" topLeftCell="D4" activePane="bottomRight" state="frozen"/>
      <selection activeCell="D21" sqref="D21"/>
      <selection pane="topRight" activeCell="D21" sqref="D21"/>
      <selection pane="bottomLeft" activeCell="D21" sqref="D21"/>
      <selection pane="bottomRight" activeCell="D21" sqref="D21"/>
    </sheetView>
  </sheetViews>
  <sheetFormatPr defaultColWidth="36.5703125" defaultRowHeight="12.75" outlineLevelCol="1"/>
  <cols>
    <col min="1" max="1" width="38.140625" style="94" bestFit="1" customWidth="1"/>
    <col min="2" max="2" width="5.85546875" style="94" bestFit="1" customWidth="1"/>
    <col min="3" max="3" width="12" style="94" hidden="1" customWidth="1" outlineLevel="1"/>
    <col min="4" max="9" width="12.5703125" style="95" hidden="1" customWidth="1" outlineLevel="1"/>
    <col min="10" max="10" width="12" style="94" bestFit="1" customWidth="1" collapsed="1"/>
    <col min="11" max="12" width="12" style="94" customWidth="1"/>
    <col min="13" max="16384" width="36.5703125" style="94"/>
  </cols>
  <sheetData>
    <row r="2" spans="1:12" ht="14.25" thickBot="1">
      <c r="A2" s="130"/>
      <c r="B2" s="131" t="s">
        <v>405</v>
      </c>
      <c r="C2" s="132">
        <v>2011</v>
      </c>
      <c r="D2" s="73"/>
      <c r="E2" s="73"/>
      <c r="F2" s="73"/>
      <c r="G2" s="73"/>
      <c r="H2" s="73"/>
      <c r="I2" s="73"/>
      <c r="J2" s="167">
        <v>2011</v>
      </c>
      <c r="K2" s="167">
        <v>2011</v>
      </c>
      <c r="L2" s="167">
        <v>2009</v>
      </c>
    </row>
    <row r="3" spans="1:12" ht="24" customHeight="1">
      <c r="A3" s="130"/>
      <c r="B3" s="130"/>
      <c r="C3" s="133" t="s">
        <v>345</v>
      </c>
      <c r="D3" s="134" t="s">
        <v>17</v>
      </c>
      <c r="E3" s="134" t="s">
        <v>406</v>
      </c>
      <c r="F3" s="134" t="s">
        <v>407</v>
      </c>
      <c r="G3" s="134" t="s">
        <v>408</v>
      </c>
      <c r="H3" s="134" t="s">
        <v>409</v>
      </c>
      <c r="I3" s="134" t="s">
        <v>75</v>
      </c>
      <c r="J3" s="133" t="s">
        <v>345</v>
      </c>
      <c r="K3" s="133" t="s">
        <v>345</v>
      </c>
      <c r="L3" s="133"/>
    </row>
    <row r="4" spans="1:12" ht="13.5">
      <c r="A4" s="130"/>
      <c r="B4" s="130"/>
      <c r="C4" s="135"/>
      <c r="D4" s="136"/>
      <c r="E4" s="136"/>
      <c r="F4" s="136"/>
      <c r="G4" s="136"/>
      <c r="H4" s="136"/>
      <c r="I4" s="136"/>
      <c r="J4" s="135"/>
      <c r="K4" s="135"/>
      <c r="L4" s="135"/>
    </row>
    <row r="5" spans="1:12">
      <c r="A5" s="137" t="s">
        <v>410</v>
      </c>
      <c r="B5" s="137"/>
      <c r="C5" s="138"/>
      <c r="D5" s="139"/>
      <c r="E5" s="139"/>
      <c r="F5" s="139"/>
      <c r="G5" s="139"/>
      <c r="H5" s="139"/>
      <c r="I5" s="139"/>
      <c r="J5" s="138"/>
      <c r="K5" s="138"/>
      <c r="L5" s="138"/>
    </row>
    <row r="6" spans="1:12">
      <c r="A6" s="140" t="s">
        <v>411</v>
      </c>
      <c r="B6" s="140"/>
      <c r="C6" s="141" t="e">
        <f>'Te Ardhura Shpenzime'!#REF!</f>
        <v>#REF!</v>
      </c>
      <c r="D6" s="141"/>
      <c r="E6" s="141"/>
      <c r="F6" s="141"/>
      <c r="G6" s="141"/>
      <c r="H6" s="141"/>
      <c r="I6" s="141"/>
      <c r="J6" s="142" t="e">
        <f>SUM(D6:I6)+C6</f>
        <v>#REF!</v>
      </c>
      <c r="K6" s="142">
        <v>114762.85074000002</v>
      </c>
      <c r="L6" s="142">
        <v>27162</v>
      </c>
    </row>
    <row r="7" spans="1:12">
      <c r="A7" s="140" t="s">
        <v>412</v>
      </c>
      <c r="B7" s="140"/>
      <c r="C7" s="142"/>
      <c r="D7" s="141"/>
      <c r="E7" s="141"/>
      <c r="F7" s="141"/>
      <c r="G7" s="141"/>
      <c r="H7" s="141"/>
      <c r="I7" s="141"/>
      <c r="J7" s="142"/>
      <c r="K7" s="142"/>
      <c r="L7" s="142"/>
    </row>
    <row r="8" spans="1:12">
      <c r="A8" s="140" t="s">
        <v>17</v>
      </c>
      <c r="B8" s="143" t="s">
        <v>413</v>
      </c>
      <c r="C8" s="142">
        <v>0</v>
      </c>
      <c r="D8" s="141" t="e">
        <f>-'Te Ardhura Shpenzime'!#REF!+15608</f>
        <v>#REF!</v>
      </c>
      <c r="E8" s="141"/>
      <c r="F8" s="141"/>
      <c r="G8" s="141"/>
      <c r="H8" s="141"/>
      <c r="I8" s="141"/>
      <c r="J8" s="142" t="e">
        <f t="shared" ref="J8:J14" si="0">SUM(D8:I8)+C8</f>
        <v>#REF!</v>
      </c>
      <c r="K8" s="142">
        <v>49472.487550000005</v>
      </c>
      <c r="L8" s="142">
        <v>107492</v>
      </c>
    </row>
    <row r="9" spans="1:12">
      <c r="A9" s="140" t="s">
        <v>414</v>
      </c>
      <c r="B9" s="143">
        <v>19</v>
      </c>
      <c r="C9" s="142">
        <v>0</v>
      </c>
      <c r="D9" s="141"/>
      <c r="E9" s="141">
        <v>0</v>
      </c>
      <c r="F9" s="141"/>
      <c r="G9" s="141"/>
      <c r="H9" s="141"/>
      <c r="I9" s="141"/>
      <c r="J9" s="142">
        <f t="shared" si="0"/>
        <v>0</v>
      </c>
      <c r="K9" s="142">
        <v>0</v>
      </c>
      <c r="L9" s="142">
        <v>1135</v>
      </c>
    </row>
    <row r="10" spans="1:12">
      <c r="A10" s="140" t="s">
        <v>415</v>
      </c>
      <c r="B10" s="143">
        <v>19</v>
      </c>
      <c r="C10" s="142">
        <v>0</v>
      </c>
      <c r="D10" s="141"/>
      <c r="E10" s="141"/>
      <c r="F10" s="141" t="e">
        <f>#REF!-#REF!</f>
        <v>#REF!</v>
      </c>
      <c r="G10" s="141"/>
      <c r="H10" s="141"/>
      <c r="I10" s="141"/>
      <c r="J10" s="142" t="e">
        <f t="shared" si="0"/>
        <v>#REF!</v>
      </c>
      <c r="K10" s="142">
        <v>290.73902000000004</v>
      </c>
      <c r="L10" s="142">
        <v>1914</v>
      </c>
    </row>
    <row r="11" spans="1:12">
      <c r="A11" s="140" t="s">
        <v>416</v>
      </c>
      <c r="B11" s="143">
        <v>19</v>
      </c>
      <c r="C11" s="142"/>
      <c r="D11" s="141"/>
      <c r="E11" s="141"/>
      <c r="F11" s="141"/>
      <c r="G11" s="141">
        <v>0</v>
      </c>
      <c r="H11" s="141"/>
      <c r="I11" s="141"/>
      <c r="J11" s="142">
        <f t="shared" si="0"/>
        <v>0</v>
      </c>
      <c r="K11" s="142">
        <v>0</v>
      </c>
      <c r="L11" s="142">
        <v>5129</v>
      </c>
    </row>
    <row r="12" spans="1:12">
      <c r="A12" s="140" t="s">
        <v>61</v>
      </c>
      <c r="B12" s="143">
        <v>21</v>
      </c>
      <c r="C12" s="142">
        <v>0</v>
      </c>
      <c r="D12" s="141"/>
      <c r="E12" s="141"/>
      <c r="F12" s="141"/>
      <c r="G12" s="141"/>
      <c r="H12" s="141" t="e">
        <f>#REF!</f>
        <v>#REF!</v>
      </c>
      <c r="I12" s="141"/>
      <c r="J12" s="142" t="e">
        <f>SUM(D12:I12)+C12</f>
        <v>#REF!</v>
      </c>
      <c r="K12" s="142">
        <v>12065.695959999999</v>
      </c>
      <c r="L12" s="142">
        <v>11907</v>
      </c>
    </row>
    <row r="13" spans="1:12">
      <c r="A13" s="140" t="s">
        <v>62</v>
      </c>
      <c r="B13" s="144">
        <v>21</v>
      </c>
      <c r="C13" s="142">
        <v>0</v>
      </c>
      <c r="D13" s="141"/>
      <c r="E13" s="141"/>
      <c r="F13" s="141"/>
      <c r="G13" s="141"/>
      <c r="H13" s="141"/>
      <c r="I13" s="141"/>
      <c r="J13" s="142">
        <f t="shared" si="0"/>
        <v>0</v>
      </c>
      <c r="K13" s="142">
        <v>0</v>
      </c>
      <c r="L13" s="142">
        <v>0</v>
      </c>
    </row>
    <row r="14" spans="1:12">
      <c r="A14" s="140" t="s">
        <v>75</v>
      </c>
      <c r="B14" s="144">
        <v>21</v>
      </c>
      <c r="C14" s="142"/>
      <c r="D14" s="141"/>
      <c r="E14" s="141"/>
      <c r="F14" s="141"/>
      <c r="G14" s="141"/>
      <c r="H14" s="141"/>
      <c r="I14" s="141" t="e">
        <f>#REF!</f>
        <v>#REF!</v>
      </c>
      <c r="J14" s="142" t="e">
        <f t="shared" si="0"/>
        <v>#REF!</v>
      </c>
      <c r="K14" s="142">
        <v>0</v>
      </c>
      <c r="L14" s="142">
        <v>320</v>
      </c>
    </row>
    <row r="15" spans="1:12">
      <c r="A15" s="140" t="s">
        <v>417</v>
      </c>
      <c r="B15" s="143"/>
      <c r="C15" s="142"/>
      <c r="D15" s="141"/>
      <c r="E15" s="141"/>
      <c r="F15" s="141"/>
      <c r="G15" s="141"/>
      <c r="H15" s="141"/>
      <c r="I15" s="141"/>
      <c r="J15" s="142"/>
      <c r="K15" s="142"/>
      <c r="L15" s="142"/>
    </row>
    <row r="16" spans="1:12">
      <c r="A16" s="146" t="s">
        <v>418</v>
      </c>
      <c r="B16" s="143"/>
      <c r="C16" s="141" t="e">
        <f>Bilanci!#REF!-Bilanci!#REF!</f>
        <v>#REF!</v>
      </c>
      <c r="D16" s="141"/>
      <c r="E16" s="141"/>
      <c r="F16" s="141"/>
      <c r="G16" s="141"/>
      <c r="H16" s="141"/>
      <c r="I16" s="141"/>
      <c r="J16" s="142" t="e">
        <f t="shared" ref="J16:J22" si="1">SUM(D16:I16)+C16</f>
        <v>#REF!</v>
      </c>
      <c r="K16" s="142">
        <v>2388.2037199999977</v>
      </c>
      <c r="L16" s="142">
        <v>2225</v>
      </c>
    </row>
    <row r="17" spans="1:12">
      <c r="A17" s="146" t="s">
        <v>419</v>
      </c>
      <c r="B17" s="143"/>
      <c r="C17" s="141" t="e">
        <f>Bilanci!#REF!-Bilanci!#REF!</f>
        <v>#REF!</v>
      </c>
      <c r="D17" s="141"/>
      <c r="E17" s="141"/>
      <c r="F17" s="141" t="e">
        <f>-F10</f>
        <v>#REF!</v>
      </c>
      <c r="G17" s="141"/>
      <c r="H17" s="141"/>
      <c r="I17" s="141"/>
      <c r="J17" s="142" t="e">
        <f>SUM(D17:I17)+C17</f>
        <v>#REF!</v>
      </c>
      <c r="K17" s="142">
        <v>-8614.1057500000024</v>
      </c>
      <c r="L17" s="142">
        <v>-10380</v>
      </c>
    </row>
    <row r="18" spans="1:12">
      <c r="A18" s="146" t="s">
        <v>420</v>
      </c>
      <c r="B18" s="143"/>
      <c r="C18" s="141" t="e">
        <f>Bilanci!#REF!-Bilanci!#REF!</f>
        <v>#REF!</v>
      </c>
      <c r="D18" s="141"/>
      <c r="E18" s="141"/>
      <c r="F18" s="141"/>
      <c r="G18" s="141"/>
      <c r="H18" s="141"/>
      <c r="I18" s="141"/>
      <c r="J18" s="142" t="e">
        <f t="shared" si="1"/>
        <v>#REF!</v>
      </c>
      <c r="K18" s="142">
        <v>81534</v>
      </c>
      <c r="L18" s="142">
        <v>-8368</v>
      </c>
    </row>
    <row r="19" spans="1:12">
      <c r="A19" s="146" t="s">
        <v>421</v>
      </c>
      <c r="B19" s="143"/>
      <c r="C19" s="141" t="e">
        <f>Bilanci!#REF!-Bilanci!#REF!</f>
        <v>#REF!</v>
      </c>
      <c r="D19" s="141"/>
      <c r="E19" s="141"/>
      <c r="F19" s="141"/>
      <c r="G19" s="141"/>
      <c r="H19" s="141"/>
      <c r="I19" s="141"/>
      <c r="J19" s="142" t="e">
        <f t="shared" si="1"/>
        <v>#REF!</v>
      </c>
      <c r="K19" s="142">
        <v>-877.34866000000011</v>
      </c>
      <c r="L19" s="142">
        <v>964</v>
      </c>
    </row>
    <row r="20" spans="1:12">
      <c r="A20" s="146" t="s">
        <v>422</v>
      </c>
      <c r="B20" s="143"/>
      <c r="C20" s="141" t="e">
        <f>Bilanci!#REF!-Bilanci!#REF!</f>
        <v>#REF!</v>
      </c>
      <c r="D20" s="141"/>
      <c r="E20" s="141"/>
      <c r="F20" s="141"/>
      <c r="G20" s="141"/>
      <c r="H20" s="141"/>
      <c r="I20" s="141"/>
      <c r="J20" s="142" t="e">
        <f t="shared" si="1"/>
        <v>#REF!</v>
      </c>
      <c r="K20" s="142">
        <v>0</v>
      </c>
      <c r="L20" s="142">
        <v>2085</v>
      </c>
    </row>
    <row r="21" spans="1:12">
      <c r="A21" s="146" t="s">
        <v>423</v>
      </c>
      <c r="B21" s="143"/>
      <c r="C21" s="141" t="e">
        <f>Bilanci!#REF!-Bilanci!#REF!</f>
        <v>#REF!</v>
      </c>
      <c r="D21" s="141"/>
      <c r="E21" s="141"/>
      <c r="F21" s="141"/>
      <c r="G21" s="141"/>
      <c r="H21" s="141"/>
      <c r="I21" s="141"/>
      <c r="J21" s="142" t="e">
        <f t="shared" si="1"/>
        <v>#REF!</v>
      </c>
      <c r="K21" s="142">
        <v>2683.2953200000011</v>
      </c>
      <c r="L21" s="142">
        <v>-4379</v>
      </c>
    </row>
    <row r="22" spans="1:12" ht="13.5" thickBot="1">
      <c r="A22" s="146" t="s">
        <v>424</v>
      </c>
      <c r="B22" s="143"/>
      <c r="C22" s="147" t="e">
        <f>Bilanci!#REF!-Bilanci!#REF!</f>
        <v>#REF!</v>
      </c>
      <c r="D22" s="148"/>
      <c r="E22" s="148"/>
      <c r="F22" s="148"/>
      <c r="G22" s="148"/>
      <c r="H22" s="148"/>
      <c r="I22" s="148"/>
      <c r="J22" s="149" t="e">
        <f t="shared" si="1"/>
        <v>#REF!</v>
      </c>
      <c r="K22" s="149">
        <v>5930.3114800000039</v>
      </c>
      <c r="L22" s="149">
        <v>28365</v>
      </c>
    </row>
    <row r="23" spans="1:12">
      <c r="A23" s="150" t="s">
        <v>425</v>
      </c>
      <c r="B23" s="143"/>
      <c r="C23" s="151" t="e">
        <f>SUM(C6:C22)</f>
        <v>#REF!</v>
      </c>
      <c r="D23" s="151"/>
      <c r="E23" s="151"/>
      <c r="F23" s="151"/>
      <c r="G23" s="151"/>
      <c r="H23" s="151"/>
      <c r="I23" s="151"/>
      <c r="J23" s="152" t="e">
        <f>SUM(J6:J22)</f>
        <v>#REF!</v>
      </c>
      <c r="K23" s="152">
        <v>259636.12938000009</v>
      </c>
      <c r="L23" s="152">
        <v>165571</v>
      </c>
    </row>
    <row r="24" spans="1:12">
      <c r="A24" s="140" t="s">
        <v>426</v>
      </c>
      <c r="B24" s="143">
        <v>21</v>
      </c>
      <c r="C24" s="142" t="e">
        <f>#REF!</f>
        <v>#REF!</v>
      </c>
      <c r="D24" s="141"/>
      <c r="E24" s="141"/>
      <c r="F24" s="141"/>
      <c r="G24" s="141"/>
      <c r="H24" s="141"/>
      <c r="I24" s="141" t="e">
        <f>-I14</f>
        <v>#REF!</v>
      </c>
      <c r="J24" s="142" t="e">
        <f>SUM(D24:I24)+C24</f>
        <v>#REF!</v>
      </c>
      <c r="K24" s="142">
        <v>0</v>
      </c>
      <c r="L24" s="142">
        <v>-320</v>
      </c>
    </row>
    <row r="25" spans="1:12" ht="13.5" thickBot="1">
      <c r="A25" s="140" t="s">
        <v>427</v>
      </c>
      <c r="B25" s="143">
        <v>21</v>
      </c>
      <c r="C25" s="142">
        <v>0</v>
      </c>
      <c r="D25" s="141"/>
      <c r="E25" s="141"/>
      <c r="F25" s="141"/>
      <c r="G25" s="141"/>
      <c r="H25" s="141" t="e">
        <f>-H12</f>
        <v>#REF!</v>
      </c>
      <c r="J25" s="142" t="e">
        <f>SUM(D25:I25)+C25</f>
        <v>#REF!</v>
      </c>
      <c r="K25" s="142">
        <v>-12065.695959999999</v>
      </c>
      <c r="L25" s="142">
        <v>-11907</v>
      </c>
    </row>
    <row r="26" spans="1:12" ht="13.5" thickBot="1">
      <c r="A26" s="137" t="s">
        <v>428</v>
      </c>
      <c r="B26" s="143"/>
      <c r="C26" s="153" t="e">
        <f>SUM(C23:C25)</f>
        <v>#REF!</v>
      </c>
      <c r="D26" s="154"/>
      <c r="E26" s="154"/>
      <c r="F26" s="154"/>
      <c r="G26" s="154"/>
      <c r="H26" s="154"/>
      <c r="I26" s="154"/>
      <c r="J26" s="155" t="e">
        <f>SUM(J23:J25)</f>
        <v>#REF!</v>
      </c>
      <c r="K26" s="155">
        <v>247570.43342000007</v>
      </c>
      <c r="L26" s="155">
        <v>153344</v>
      </c>
    </row>
    <row r="27" spans="1:12">
      <c r="A27" s="140"/>
      <c r="B27" s="143"/>
      <c r="C27" s="142"/>
      <c r="D27" s="141"/>
      <c r="E27" s="141"/>
      <c r="F27" s="141"/>
      <c r="G27" s="141"/>
      <c r="H27" s="141"/>
      <c r="I27" s="141"/>
      <c r="J27" s="142"/>
      <c r="K27" s="142"/>
      <c r="L27" s="142"/>
    </row>
    <row r="28" spans="1:12">
      <c r="A28" s="137" t="s">
        <v>429</v>
      </c>
      <c r="B28" s="143"/>
      <c r="C28" s="152"/>
      <c r="D28" s="151"/>
      <c r="E28" s="151"/>
      <c r="F28" s="151"/>
      <c r="G28" s="151"/>
      <c r="H28" s="151"/>
      <c r="I28" s="151"/>
      <c r="J28" s="152"/>
      <c r="K28" s="152"/>
      <c r="L28" s="152"/>
    </row>
    <row r="29" spans="1:12" ht="26.25" thickBot="1">
      <c r="A29" s="145" t="s">
        <v>430</v>
      </c>
      <c r="B29" s="143" t="s">
        <v>413</v>
      </c>
      <c r="C29" s="148" t="e">
        <f>Bilanci!#REF!+Bilanci!#REF!-Bilanci!#REF!-Bilanci!#REF!</f>
        <v>#REF!</v>
      </c>
      <c r="D29" s="148" t="e">
        <f>-D8</f>
        <v>#REF!</v>
      </c>
      <c r="E29" s="148">
        <f>-E9</f>
        <v>0</v>
      </c>
      <c r="F29" s="148"/>
      <c r="G29" s="148">
        <f>-G11</f>
        <v>0</v>
      </c>
      <c r="H29" s="148"/>
      <c r="I29" s="148"/>
      <c r="J29" s="149" t="e">
        <f>SUM(D29:I29)+C29</f>
        <v>#REF!</v>
      </c>
      <c r="K29" s="149">
        <v>-9013.9234300001772</v>
      </c>
      <c r="L29" s="149">
        <v>-16151</v>
      </c>
    </row>
    <row r="30" spans="1:12" ht="13.5" thickBot="1">
      <c r="A30" s="137" t="s">
        <v>431</v>
      </c>
      <c r="B30" s="143"/>
      <c r="C30" s="156" t="e">
        <f>SUM(C29)</f>
        <v>#REF!</v>
      </c>
      <c r="D30" s="154"/>
      <c r="E30" s="154"/>
      <c r="F30" s="154"/>
      <c r="G30" s="154"/>
      <c r="H30" s="154"/>
      <c r="I30" s="154"/>
      <c r="J30" s="157" t="e">
        <f>SUM(J29)</f>
        <v>#REF!</v>
      </c>
      <c r="K30" s="157">
        <v>-9013.9234300001772</v>
      </c>
      <c r="L30" s="157">
        <v>-16151</v>
      </c>
    </row>
    <row r="31" spans="1:12">
      <c r="A31" s="140"/>
      <c r="B31" s="143"/>
      <c r="C31" s="142"/>
      <c r="D31" s="141"/>
      <c r="E31" s="141"/>
      <c r="F31" s="141"/>
      <c r="G31" s="141"/>
      <c r="H31" s="141"/>
      <c r="I31" s="141"/>
      <c r="J31" s="142"/>
      <c r="K31" s="142"/>
      <c r="L31" s="142"/>
    </row>
    <row r="32" spans="1:12">
      <c r="A32" s="137" t="s">
        <v>432</v>
      </c>
      <c r="B32" s="143"/>
      <c r="C32" s="152"/>
      <c r="D32" s="151"/>
      <c r="E32" s="151"/>
      <c r="F32" s="151"/>
      <c r="G32" s="151"/>
      <c r="H32" s="151"/>
      <c r="I32" s="151"/>
      <c r="J32" s="152"/>
      <c r="K32" s="152"/>
      <c r="L32" s="152"/>
    </row>
    <row r="33" spans="1:12">
      <c r="A33" s="140" t="s">
        <v>441</v>
      </c>
      <c r="B33" s="143"/>
      <c r="C33" s="142" t="e">
        <f>Bilanci!#REF!</f>
        <v>#REF!</v>
      </c>
      <c r="D33" s="151"/>
      <c r="E33" s="151"/>
      <c r="F33" s="151"/>
      <c r="G33" s="151"/>
      <c r="H33" s="151"/>
      <c r="I33" s="151"/>
      <c r="J33" s="142" t="e">
        <f>SUM(D33:I33)+C33</f>
        <v>#REF!</v>
      </c>
      <c r="K33" s="152">
        <v>-298663.75</v>
      </c>
      <c r="L33" s="152"/>
    </row>
    <row r="34" spans="1:12">
      <c r="A34" s="145" t="s">
        <v>433</v>
      </c>
      <c r="B34" s="143"/>
      <c r="C34" s="141">
        <v>0</v>
      </c>
      <c r="D34" s="141"/>
      <c r="E34" s="141"/>
      <c r="F34" s="141"/>
      <c r="G34" s="141"/>
      <c r="H34" s="141"/>
      <c r="I34" s="141"/>
      <c r="J34" s="142">
        <f>SUM(D34:I34)+C34</f>
        <v>0</v>
      </c>
      <c r="K34" s="142">
        <v>0</v>
      </c>
      <c r="L34" s="142">
        <v>0</v>
      </c>
    </row>
    <row r="35" spans="1:12" ht="13.5" thickBot="1">
      <c r="A35" s="140" t="s">
        <v>434</v>
      </c>
      <c r="B35" s="143"/>
      <c r="C35" s="149">
        <v>0</v>
      </c>
      <c r="D35" s="148"/>
      <c r="E35" s="148"/>
      <c r="F35" s="148"/>
      <c r="G35" s="148"/>
      <c r="H35" s="148"/>
      <c r="I35" s="148"/>
      <c r="J35" s="149">
        <f>SUM(D35:I35)+C35</f>
        <v>0</v>
      </c>
      <c r="K35" s="149">
        <v>0</v>
      </c>
      <c r="L35" s="149">
        <v>0</v>
      </c>
    </row>
    <row r="36" spans="1:12" ht="13.5" thickBot="1">
      <c r="A36" s="150" t="s">
        <v>435</v>
      </c>
      <c r="B36" s="143"/>
      <c r="C36" s="156" t="e">
        <f>SUM(C33:C35)</f>
        <v>#REF!</v>
      </c>
      <c r="D36" s="154"/>
      <c r="E36" s="154"/>
      <c r="F36" s="154"/>
      <c r="G36" s="154"/>
      <c r="H36" s="154"/>
      <c r="I36" s="154"/>
      <c r="J36" s="157" t="e">
        <f>SUM(J33:J35)</f>
        <v>#REF!</v>
      </c>
      <c r="K36" s="157">
        <v>-298663.75</v>
      </c>
      <c r="L36" s="157">
        <v>0</v>
      </c>
    </row>
    <row r="37" spans="1:12" ht="14.25" thickBot="1">
      <c r="A37" s="158"/>
      <c r="B37" s="158"/>
      <c r="C37" s="158"/>
      <c r="D37" s="159"/>
      <c r="E37" s="159"/>
      <c r="F37" s="159"/>
      <c r="G37" s="159"/>
      <c r="H37" s="159"/>
      <c r="I37" s="159"/>
      <c r="J37" s="170"/>
      <c r="K37" s="170"/>
      <c r="L37" s="170">
        <v>2008</v>
      </c>
    </row>
    <row r="38" spans="1:12">
      <c r="A38" s="145" t="s">
        <v>436</v>
      </c>
      <c r="B38" s="145"/>
      <c r="C38" s="141" t="e">
        <f>C26+C30+C36</f>
        <v>#REF!</v>
      </c>
      <c r="D38" s="141"/>
      <c r="E38" s="141"/>
      <c r="F38" s="141"/>
      <c r="G38" s="141"/>
      <c r="H38" s="141"/>
      <c r="I38" s="141"/>
      <c r="J38" s="141" t="e">
        <f>J26+J30+J36</f>
        <v>#REF!</v>
      </c>
      <c r="K38" s="141">
        <v>-60107.240010000096</v>
      </c>
      <c r="L38" s="141">
        <v>137193</v>
      </c>
    </row>
    <row r="39" spans="1:12">
      <c r="A39" s="140" t="s">
        <v>437</v>
      </c>
      <c r="B39" s="140"/>
      <c r="C39" s="142">
        <v>0</v>
      </c>
      <c r="D39" s="141"/>
      <c r="E39" s="141"/>
      <c r="F39" s="141"/>
      <c r="G39" s="141"/>
      <c r="H39" s="141"/>
      <c r="I39" s="141"/>
      <c r="J39" s="142">
        <f>SUM(D39:I39)+C39</f>
        <v>0</v>
      </c>
      <c r="K39" s="142">
        <v>0</v>
      </c>
      <c r="L39" s="142">
        <v>0</v>
      </c>
    </row>
    <row r="40" spans="1:12" ht="13.5" thickBot="1">
      <c r="A40" s="140" t="s">
        <v>438</v>
      </c>
      <c r="B40" s="140"/>
      <c r="C40" s="147">
        <v>253563.36409000002</v>
      </c>
      <c r="D40" s="148"/>
      <c r="E40" s="148"/>
      <c r="F40" s="148"/>
      <c r="G40" s="148"/>
      <c r="H40" s="148"/>
      <c r="I40" s="148"/>
      <c r="J40" s="149">
        <f>SUM(D40:I40)+C40</f>
        <v>253563.36409000002</v>
      </c>
      <c r="K40" s="149">
        <v>305648</v>
      </c>
      <c r="L40" s="149">
        <v>168455</v>
      </c>
    </row>
    <row r="41" spans="1:12">
      <c r="A41" s="355" t="s">
        <v>439</v>
      </c>
      <c r="B41" s="160"/>
      <c r="C41" s="356" t="e">
        <f>SUM(C38:C40)</f>
        <v>#REF!</v>
      </c>
      <c r="D41" s="154"/>
      <c r="E41" s="154"/>
      <c r="F41" s="154"/>
      <c r="G41" s="154"/>
      <c r="H41" s="154"/>
      <c r="I41" s="154"/>
      <c r="J41" s="358" t="e">
        <f>SUM(J38:J40)</f>
        <v>#REF!</v>
      </c>
      <c r="K41" s="161">
        <v>245540.7599899999</v>
      </c>
      <c r="L41" s="161">
        <v>305648</v>
      </c>
    </row>
    <row r="42" spans="1:12" ht="13.5" thickBot="1">
      <c r="A42" s="355"/>
      <c r="B42" s="143">
        <v>6</v>
      </c>
      <c r="C42" s="357"/>
      <c r="D42" s="148" t="e">
        <f t="shared" ref="D42:I42" si="2">SUM(D4:D41)</f>
        <v>#REF!</v>
      </c>
      <c r="E42" s="148">
        <f t="shared" si="2"/>
        <v>0</v>
      </c>
      <c r="F42" s="148" t="e">
        <f t="shared" si="2"/>
        <v>#REF!</v>
      </c>
      <c r="G42" s="148"/>
      <c r="H42" s="148" t="e">
        <f t="shared" si="2"/>
        <v>#REF!</v>
      </c>
      <c r="I42" s="148" t="e">
        <f t="shared" si="2"/>
        <v>#REF!</v>
      </c>
      <c r="J42" s="359"/>
      <c r="K42" s="162"/>
      <c r="L42" s="162"/>
    </row>
    <row r="43" spans="1:12" ht="13.5" thickTop="1">
      <c r="A43" s="140"/>
      <c r="B43" s="163" t="s">
        <v>348</v>
      </c>
      <c r="C43" s="151" t="e">
        <f>Bilanci!#REF!</f>
        <v>#REF!</v>
      </c>
      <c r="D43" s="151"/>
      <c r="E43" s="151"/>
      <c r="F43" s="151"/>
      <c r="G43" s="151"/>
      <c r="H43" s="151"/>
      <c r="I43" s="151"/>
      <c r="J43" s="152" t="e">
        <f>C43</f>
        <v>#REF!</v>
      </c>
      <c r="K43" s="152">
        <v>253563.36409000002</v>
      </c>
      <c r="L43" s="152">
        <v>305648</v>
      </c>
    </row>
    <row r="44" spans="1:12">
      <c r="B44" s="163" t="s">
        <v>440</v>
      </c>
      <c r="C44" s="164" t="e">
        <f>C41-C43</f>
        <v>#REF!</v>
      </c>
      <c r="D44" s="165"/>
      <c r="E44" s="165"/>
      <c r="F44" s="165"/>
      <c r="G44" s="165"/>
      <c r="H44" s="165"/>
      <c r="I44" s="165"/>
      <c r="J44" s="166" t="e">
        <f>J41-J43</f>
        <v>#REF!</v>
      </c>
      <c r="K44" s="166">
        <v>-8022.6041000001132</v>
      </c>
      <c r="L44" s="166">
        <v>0</v>
      </c>
    </row>
    <row r="45" spans="1:12">
      <c r="C45" s="166"/>
      <c r="D45" s="165"/>
      <c r="E45" s="165"/>
      <c r="F45" s="165"/>
      <c r="G45" s="165"/>
      <c r="H45" s="165"/>
      <c r="I45" s="165"/>
      <c r="J45" s="166"/>
      <c r="K45" s="166"/>
      <c r="L45" s="166"/>
    </row>
    <row r="46" spans="1:12">
      <c r="C46" s="166"/>
      <c r="D46" s="165"/>
      <c r="E46" s="165"/>
      <c r="F46" s="165"/>
      <c r="G46" s="165"/>
      <c r="H46" s="165"/>
      <c r="I46" s="165"/>
      <c r="J46" s="166"/>
      <c r="K46" s="166"/>
      <c r="L46" s="166"/>
    </row>
    <row r="47" spans="1:12">
      <c r="C47" s="166"/>
      <c r="D47" s="165"/>
      <c r="E47" s="165"/>
      <c r="F47" s="165"/>
      <c r="G47" s="165"/>
      <c r="H47" s="165"/>
      <c r="I47" s="165"/>
      <c r="J47" s="166"/>
      <c r="K47" s="166"/>
      <c r="L47" s="166"/>
    </row>
    <row r="48" spans="1:12">
      <c r="C48" s="166"/>
      <c r="D48" s="165"/>
      <c r="E48" s="165"/>
      <c r="F48" s="165"/>
      <c r="G48" s="165"/>
      <c r="H48" s="165"/>
      <c r="I48" s="165"/>
      <c r="J48" s="166"/>
      <c r="K48" s="166"/>
      <c r="L48" s="166"/>
    </row>
    <row r="49" spans="1:18">
      <c r="C49" s="166"/>
      <c r="D49" s="165"/>
      <c r="E49" s="165"/>
      <c r="F49" s="165"/>
      <c r="G49" s="165"/>
      <c r="H49" s="165"/>
      <c r="I49" s="165"/>
      <c r="J49" s="166"/>
      <c r="K49" s="166"/>
      <c r="L49" s="166"/>
    </row>
    <row r="50" spans="1:18">
      <c r="C50" s="166"/>
      <c r="D50" s="165"/>
      <c r="E50" s="165"/>
      <c r="F50" s="165"/>
      <c r="G50" s="165"/>
      <c r="H50" s="165"/>
      <c r="I50" s="165"/>
      <c r="J50" s="166"/>
      <c r="K50" s="166"/>
      <c r="L50" s="166"/>
    </row>
    <row r="51" spans="1:18">
      <c r="C51" s="166"/>
      <c r="D51" s="165"/>
      <c r="E51" s="165"/>
      <c r="F51" s="165"/>
      <c r="G51" s="165"/>
      <c r="H51" s="165"/>
      <c r="I51" s="165"/>
      <c r="J51" s="166"/>
      <c r="K51" s="166"/>
      <c r="L51" s="166"/>
    </row>
    <row r="52" spans="1:18">
      <c r="C52" s="166"/>
      <c r="D52" s="165"/>
      <c r="E52" s="165"/>
      <c r="F52" s="165"/>
      <c r="G52" s="165"/>
      <c r="H52" s="165"/>
      <c r="I52" s="165"/>
      <c r="J52" s="166"/>
      <c r="K52" s="166"/>
      <c r="L52" s="166"/>
    </row>
    <row r="53" spans="1:18">
      <c r="C53" s="166"/>
      <c r="D53" s="165"/>
      <c r="E53" s="165"/>
      <c r="F53" s="165"/>
      <c r="G53" s="165"/>
      <c r="H53" s="165"/>
      <c r="I53" s="165"/>
      <c r="J53" s="166"/>
      <c r="K53" s="166"/>
      <c r="L53" s="166"/>
    </row>
    <row r="54" spans="1:18">
      <c r="C54" s="166"/>
      <c r="D54" s="165"/>
      <c r="E54" s="165"/>
      <c r="F54" s="165"/>
      <c r="G54" s="165"/>
      <c r="H54" s="165"/>
      <c r="I54" s="165"/>
      <c r="J54" s="166"/>
      <c r="K54" s="166"/>
      <c r="L54" s="166"/>
    </row>
    <row r="55" spans="1:18">
      <c r="C55" s="166"/>
      <c r="D55" s="165"/>
      <c r="E55" s="165"/>
      <c r="F55" s="165"/>
      <c r="G55" s="165"/>
      <c r="H55" s="165"/>
      <c r="I55" s="165"/>
      <c r="J55" s="166"/>
      <c r="K55" s="166"/>
      <c r="L55" s="166"/>
    </row>
    <row r="56" spans="1:18" ht="15">
      <c r="C56" s="166"/>
      <c r="D56" s="165"/>
      <c r="E56" s="165"/>
      <c r="F56" s="165"/>
      <c r="G56" s="165"/>
      <c r="H56" s="165"/>
      <c r="I56" s="165"/>
      <c r="J56" s="166"/>
      <c r="K56" s="122">
        <v>124883</v>
      </c>
      <c r="L56" s="166"/>
    </row>
    <row r="57" spans="1:18" ht="15">
      <c r="C57" s="166"/>
      <c r="D57" s="165"/>
      <c r="E57" s="165"/>
      <c r="F57" s="165"/>
      <c r="G57" s="165"/>
      <c r="H57" s="165"/>
      <c r="I57" s="165"/>
      <c r="J57" s="166"/>
      <c r="K57" s="176"/>
      <c r="L57" s="166"/>
    </row>
    <row r="58" spans="1:18" ht="15">
      <c r="C58" s="166"/>
      <c r="D58" s="165"/>
      <c r="E58" s="165"/>
      <c r="F58" s="165"/>
      <c r="G58" s="165"/>
      <c r="H58" s="165"/>
      <c r="I58" s="165"/>
      <c r="J58" s="166"/>
      <c r="K58" s="122">
        <v>48192</v>
      </c>
      <c r="L58" s="166"/>
    </row>
    <row r="59" spans="1:18" ht="15">
      <c r="C59" s="166"/>
      <c r="D59" s="165"/>
      <c r="E59" s="165"/>
      <c r="F59" s="165"/>
      <c r="G59" s="165"/>
      <c r="H59" s="165"/>
      <c r="I59" s="165"/>
      <c r="J59" s="166"/>
      <c r="K59" s="122">
        <v>1982</v>
      </c>
      <c r="L59" s="166"/>
    </row>
    <row r="60" spans="1:18" ht="15">
      <c r="C60" s="166"/>
      <c r="D60" s="165"/>
      <c r="E60" s="165"/>
      <c r="F60" s="165"/>
      <c r="G60" s="165"/>
      <c r="H60" s="165"/>
      <c r="I60" s="165"/>
      <c r="J60" s="166"/>
      <c r="K60" s="122">
        <v>11237</v>
      </c>
      <c r="L60" s="166"/>
    </row>
    <row r="61" spans="1:18" ht="15">
      <c r="C61" s="166"/>
      <c r="D61" s="165"/>
      <c r="E61" s="165"/>
      <c r="F61" s="165"/>
      <c r="G61" s="165"/>
      <c r="H61" s="165"/>
      <c r="I61" s="165"/>
      <c r="J61" s="166"/>
      <c r="K61" s="122">
        <v>-4790</v>
      </c>
      <c r="L61" s="166"/>
    </row>
    <row r="62" spans="1:18" ht="15">
      <c r="C62" s="166"/>
      <c r="D62" s="165"/>
      <c r="E62" s="165"/>
      <c r="F62" s="165"/>
      <c r="G62" s="165"/>
      <c r="H62" s="165"/>
      <c r="I62" s="165"/>
      <c r="J62" s="166"/>
      <c r="K62" s="176"/>
      <c r="L62" s="166"/>
    </row>
    <row r="63" spans="1:18" ht="15">
      <c r="C63" s="166"/>
      <c r="D63" s="165"/>
      <c r="E63" s="165"/>
      <c r="F63" s="165"/>
      <c r="G63" s="165"/>
      <c r="H63" s="165"/>
      <c r="I63" s="165"/>
      <c r="J63" s="166"/>
      <c r="K63" s="122">
        <v>2290</v>
      </c>
      <c r="L63" s="166"/>
    </row>
    <row r="64" spans="1:18" s="129" customFormat="1" ht="15">
      <c r="A64" s="94"/>
      <c r="B64" s="94"/>
      <c r="C64" s="166"/>
      <c r="D64" s="165"/>
      <c r="E64" s="165"/>
      <c r="F64" s="165"/>
      <c r="G64" s="165"/>
      <c r="H64" s="165"/>
      <c r="I64" s="165"/>
      <c r="J64" s="166"/>
      <c r="K64" s="122">
        <v>-18158</v>
      </c>
      <c r="L64" s="166"/>
      <c r="M64" s="94"/>
      <c r="N64" s="94"/>
      <c r="O64" s="94"/>
      <c r="P64" s="94"/>
      <c r="Q64" s="94"/>
      <c r="R64" s="94"/>
    </row>
    <row r="65" spans="1:18" s="129" customFormat="1">
      <c r="A65" s="94"/>
      <c r="B65" s="94"/>
      <c r="C65" s="166"/>
      <c r="D65" s="165"/>
      <c r="E65" s="165"/>
      <c r="F65" s="165"/>
      <c r="G65" s="165"/>
      <c r="H65" s="165"/>
      <c r="I65" s="165"/>
      <c r="J65" s="166"/>
      <c r="K65" s="177" t="s">
        <v>446</v>
      </c>
      <c r="L65" s="166"/>
      <c r="M65" s="94"/>
      <c r="N65" s="94"/>
      <c r="O65" s="94"/>
      <c r="P65" s="94"/>
      <c r="Q65" s="94"/>
      <c r="R65" s="94"/>
    </row>
    <row r="66" spans="1:18" s="129" customFormat="1">
      <c r="A66" s="94"/>
      <c r="B66" s="94"/>
      <c r="C66" s="166"/>
      <c r="D66" s="165"/>
      <c r="E66" s="165"/>
      <c r="F66" s="165"/>
      <c r="G66" s="165"/>
      <c r="H66" s="165"/>
      <c r="I66" s="165"/>
      <c r="J66" s="166"/>
      <c r="K66" s="178">
        <v>-2740</v>
      </c>
      <c r="L66" s="166"/>
      <c r="M66" s="94"/>
      <c r="N66" s="94"/>
      <c r="O66" s="94"/>
      <c r="P66" s="94"/>
      <c r="Q66" s="94"/>
      <c r="R66" s="94"/>
    </row>
    <row r="67" spans="1:18" s="129" customFormat="1">
      <c r="A67" s="94"/>
      <c r="B67" s="94"/>
      <c r="C67" s="166"/>
      <c r="D67" s="165"/>
      <c r="E67" s="165"/>
      <c r="F67" s="165"/>
      <c r="G67" s="165"/>
      <c r="H67" s="165"/>
      <c r="I67" s="165"/>
      <c r="J67" s="166"/>
      <c r="K67" s="178">
        <v>-9403</v>
      </c>
      <c r="L67" s="166"/>
      <c r="M67" s="94"/>
      <c r="N67" s="94"/>
      <c r="O67" s="94"/>
      <c r="P67" s="94"/>
      <c r="Q67" s="94"/>
      <c r="R67" s="94"/>
    </row>
    <row r="68" spans="1:18" s="129" customFormat="1">
      <c r="A68" s="94"/>
      <c r="B68" s="94"/>
      <c r="C68" s="166"/>
      <c r="D68" s="165"/>
      <c r="E68" s="165"/>
      <c r="F68" s="165"/>
      <c r="G68" s="165"/>
      <c r="H68" s="165"/>
      <c r="I68" s="165"/>
      <c r="J68" s="166"/>
      <c r="K68" s="178">
        <v>2641</v>
      </c>
      <c r="L68" s="166"/>
      <c r="M68" s="94"/>
      <c r="N68" s="94"/>
      <c r="O68" s="94"/>
      <c r="P68" s="94"/>
      <c r="Q68" s="94"/>
      <c r="R68" s="94"/>
    </row>
    <row r="69" spans="1:18" s="129" customFormat="1" ht="13.5" thickBot="1">
      <c r="A69" s="94"/>
      <c r="B69" s="94"/>
      <c r="C69" s="166"/>
      <c r="D69" s="165"/>
      <c r="E69" s="165"/>
      <c r="F69" s="165"/>
      <c r="G69" s="165"/>
      <c r="H69" s="165"/>
      <c r="I69" s="165"/>
      <c r="J69" s="166"/>
      <c r="K69" s="179">
        <v>-1995</v>
      </c>
      <c r="L69" s="166"/>
      <c r="M69" s="94"/>
      <c r="N69" s="94"/>
      <c r="O69" s="94"/>
      <c r="P69" s="94"/>
      <c r="Q69" s="94"/>
      <c r="R69" s="94"/>
    </row>
    <row r="70" spans="1:18" s="129" customFormat="1" ht="15" thickBot="1">
      <c r="A70" s="94"/>
      <c r="B70" s="94"/>
      <c r="C70" s="166"/>
      <c r="D70" s="165"/>
      <c r="E70" s="165"/>
      <c r="F70" s="165"/>
      <c r="G70" s="165"/>
      <c r="H70" s="165"/>
      <c r="I70" s="165"/>
      <c r="J70" s="166"/>
      <c r="K70" s="124">
        <v>154139</v>
      </c>
      <c r="L70" s="166">
        <f>SUM(K56:K69)</f>
        <v>154139</v>
      </c>
      <c r="M70" s="94"/>
      <c r="N70" s="94"/>
      <c r="O70" s="94"/>
      <c r="P70" s="94"/>
      <c r="Q70" s="94"/>
      <c r="R70" s="94"/>
    </row>
    <row r="71" spans="1:18" s="129" customFormat="1" ht="15">
      <c r="A71" s="94"/>
      <c r="B71" s="94"/>
      <c r="C71" s="166"/>
      <c r="D71" s="165"/>
      <c r="E71" s="165"/>
      <c r="F71" s="165"/>
      <c r="G71" s="165"/>
      <c r="H71" s="165"/>
      <c r="I71" s="165"/>
      <c r="J71" s="166"/>
      <c r="K71" s="176"/>
      <c r="L71" s="166"/>
      <c r="M71" s="94"/>
      <c r="N71" s="94"/>
      <c r="O71" s="94"/>
      <c r="P71" s="94"/>
      <c r="Q71" s="94"/>
      <c r="R71" s="94"/>
    </row>
    <row r="72" spans="1:18" s="129" customFormat="1" ht="15">
      <c r="A72" s="94"/>
      <c r="B72" s="94"/>
      <c r="C72" s="166"/>
      <c r="D72" s="165"/>
      <c r="E72" s="165"/>
      <c r="F72" s="165"/>
      <c r="G72" s="165"/>
      <c r="H72" s="165"/>
      <c r="I72" s="165"/>
      <c r="J72" s="166"/>
      <c r="K72" s="122">
        <v>4790</v>
      </c>
      <c r="L72" s="166"/>
      <c r="M72" s="94"/>
      <c r="N72" s="94"/>
      <c r="O72" s="94"/>
      <c r="P72" s="94"/>
      <c r="Q72" s="94"/>
      <c r="R72" s="94"/>
    </row>
    <row r="73" spans="1:18" ht="15.75" thickBot="1">
      <c r="K73" s="123">
        <v>-11237</v>
      </c>
    </row>
    <row r="74" spans="1:18" ht="15" thickBot="1">
      <c r="K74" s="124">
        <v>147692</v>
      </c>
      <c r="L74" s="181">
        <f>SUM(K72:K73)</f>
        <v>-6447</v>
      </c>
    </row>
    <row r="75" spans="1:18" ht="15">
      <c r="K75" s="176"/>
    </row>
    <row r="76" spans="1:18" ht="15">
      <c r="K76" s="176"/>
    </row>
    <row r="77" spans="1:18" ht="15.75" thickBot="1">
      <c r="K77" s="123">
        <v>3687</v>
      </c>
    </row>
    <row r="78" spans="1:18" ht="15" thickBot="1">
      <c r="K78" s="124">
        <v>3687</v>
      </c>
    </row>
    <row r="79" spans="1:18" ht="15">
      <c r="K79" s="176"/>
    </row>
    <row r="80" spans="1:18" ht="15">
      <c r="K80" s="176"/>
    </row>
    <row r="81" spans="11:11" ht="15.75" thickBot="1">
      <c r="K81" s="126" t="s">
        <v>347</v>
      </c>
    </row>
    <row r="82" spans="11:11" ht="15" thickBot="1">
      <c r="K82" s="127" t="s">
        <v>347</v>
      </c>
    </row>
    <row r="83" spans="11:11" ht="15">
      <c r="K83" s="176"/>
    </row>
    <row r="84" spans="11:11" ht="15">
      <c r="K84" s="122">
        <v>151379</v>
      </c>
    </row>
    <row r="85" spans="11:11" ht="15.75" thickBot="1">
      <c r="K85" s="123">
        <v>253563</v>
      </c>
    </row>
    <row r="86" spans="11:11" ht="15" thickBot="1">
      <c r="K86" s="180">
        <v>404942</v>
      </c>
    </row>
    <row r="87" spans="11:11" ht="13.5" thickTop="1"/>
  </sheetData>
  <mergeCells count="3">
    <mergeCell ref="A41:A42"/>
    <mergeCell ref="C41:C42"/>
    <mergeCell ref="J41:J42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2"/>
  <sheetViews>
    <sheetView showGridLines="0" workbookViewId="0">
      <pane xSplit="3" ySplit="3" topLeftCell="J4" activePane="bottomRight" state="frozen"/>
      <selection activeCell="F25" sqref="F25"/>
      <selection pane="topRight" activeCell="F25" sqref="F25"/>
      <selection pane="bottomLeft" activeCell="F25" sqref="F25"/>
      <selection pane="bottomRight" activeCell="F25" sqref="F25"/>
    </sheetView>
  </sheetViews>
  <sheetFormatPr defaultColWidth="36.5703125" defaultRowHeight="12.75" outlineLevelCol="1"/>
  <cols>
    <col min="1" max="1" width="38.140625" style="94" bestFit="1" customWidth="1"/>
    <col min="2" max="2" width="5.85546875" style="94" bestFit="1" customWidth="1"/>
    <col min="3" max="3" width="12" style="94" hidden="1" customWidth="1" outlineLevel="1"/>
    <col min="4" max="9" width="12.5703125" style="95" hidden="1" customWidth="1" outlineLevel="1"/>
    <col min="10" max="10" width="12" style="94" bestFit="1" customWidth="1" collapsed="1"/>
    <col min="11" max="12" width="12" style="94" customWidth="1"/>
    <col min="13" max="14" width="36.5703125" style="94"/>
    <col min="15" max="15" width="6" style="94" bestFit="1" customWidth="1"/>
    <col min="16" max="16" width="11" style="94" bestFit="1" customWidth="1"/>
    <col min="17" max="17" width="6.42578125" style="94" customWidth="1"/>
    <col min="18" max="18" width="9.140625" style="94" bestFit="1" customWidth="1"/>
    <col min="19" max="16384" width="36.5703125" style="94"/>
  </cols>
  <sheetData>
    <row r="2" spans="1:18" ht="14.25" thickBot="1">
      <c r="A2" s="130"/>
      <c r="B2" s="131" t="s">
        <v>405</v>
      </c>
      <c r="C2" s="132">
        <v>2010</v>
      </c>
      <c r="D2" s="73"/>
      <c r="E2" s="73"/>
      <c r="F2" s="73"/>
      <c r="G2" s="73"/>
      <c r="H2" s="73"/>
      <c r="I2" s="73"/>
      <c r="J2" s="167">
        <v>2011</v>
      </c>
      <c r="K2" s="167">
        <v>2010</v>
      </c>
      <c r="L2" s="167">
        <v>2009</v>
      </c>
    </row>
    <row r="3" spans="1:18" ht="24" customHeight="1">
      <c r="A3" s="130"/>
      <c r="B3" s="130"/>
      <c r="C3" s="133" t="s">
        <v>345</v>
      </c>
      <c r="D3" s="134" t="s">
        <v>17</v>
      </c>
      <c r="E3" s="134" t="s">
        <v>406</v>
      </c>
      <c r="F3" s="134" t="s">
        <v>407</v>
      </c>
      <c r="G3" s="134" t="s">
        <v>408</v>
      </c>
      <c r="H3" s="134" t="s">
        <v>409</v>
      </c>
      <c r="I3" s="134" t="s">
        <v>75</v>
      </c>
      <c r="J3" s="133" t="s">
        <v>345</v>
      </c>
      <c r="K3" s="133"/>
      <c r="L3" s="133"/>
    </row>
    <row r="4" spans="1:18" ht="13.5">
      <c r="A4" s="130"/>
      <c r="B4" s="130"/>
      <c r="C4" s="135"/>
      <c r="D4" s="136"/>
      <c r="E4" s="136"/>
      <c r="F4" s="136"/>
      <c r="G4" s="136"/>
      <c r="H4" s="136"/>
      <c r="I4" s="136"/>
      <c r="J4" s="135"/>
      <c r="K4" s="135"/>
      <c r="L4" s="135"/>
    </row>
    <row r="5" spans="1:18">
      <c r="A5" s="137" t="s">
        <v>410</v>
      </c>
      <c r="B5" s="137"/>
      <c r="C5" s="138"/>
      <c r="D5" s="139"/>
      <c r="E5" s="139"/>
      <c r="F5" s="139"/>
      <c r="G5" s="139"/>
      <c r="H5" s="139"/>
      <c r="I5" s="139"/>
      <c r="J5" s="138"/>
      <c r="K5" s="138"/>
      <c r="L5" s="138"/>
    </row>
    <row r="6" spans="1:18">
      <c r="A6" s="140" t="s">
        <v>411</v>
      </c>
      <c r="B6" s="140"/>
      <c r="C6" s="141" t="e">
        <f>'Te Ardhura Shpenzime'!#REF!</f>
        <v>#REF!</v>
      </c>
      <c r="D6" s="141"/>
      <c r="E6" s="141"/>
      <c r="F6" s="141"/>
      <c r="G6" s="141"/>
      <c r="H6" s="141"/>
      <c r="I6" s="141"/>
      <c r="J6" s="142" t="e">
        <f>SUM(D6:I6)+C6</f>
        <v>#REF!</v>
      </c>
      <c r="K6" s="142"/>
      <c r="L6" s="142">
        <v>27162</v>
      </c>
    </row>
    <row r="7" spans="1:18" ht="15">
      <c r="A7" s="140" t="s">
        <v>412</v>
      </c>
      <c r="B7" s="140"/>
      <c r="C7" s="142"/>
      <c r="D7" s="141"/>
      <c r="E7" s="141"/>
      <c r="F7" s="141"/>
      <c r="G7" s="141"/>
      <c r="H7" s="141"/>
      <c r="I7" s="141"/>
      <c r="J7" s="142"/>
      <c r="K7" s="142"/>
      <c r="L7" s="142"/>
      <c r="N7" s="185"/>
      <c r="O7" s="186" t="s">
        <v>405</v>
      </c>
      <c r="P7" s="175">
        <v>2011</v>
      </c>
      <c r="Q7" s="176"/>
      <c r="R7" s="175">
        <v>2010</v>
      </c>
    </row>
    <row r="8" spans="1:18" ht="15">
      <c r="A8" s="140" t="s">
        <v>17</v>
      </c>
      <c r="B8" s="143" t="s">
        <v>413</v>
      </c>
      <c r="C8" s="142">
        <v>0</v>
      </c>
      <c r="D8" s="141" t="e">
        <f>-'Te Ardhura Shpenzime'!#REF!</f>
        <v>#REF!</v>
      </c>
      <c r="E8" s="141"/>
      <c r="F8" s="141"/>
      <c r="G8" s="141"/>
      <c r="H8" s="141"/>
      <c r="I8" s="141"/>
      <c r="J8" s="142" t="e">
        <f t="shared" ref="J8:J14" si="0">SUM(D8:I8)+C8</f>
        <v>#REF!</v>
      </c>
      <c r="K8" s="142"/>
      <c r="L8" s="142">
        <v>107492</v>
      </c>
      <c r="N8" s="168" t="s">
        <v>452</v>
      </c>
      <c r="O8" s="185"/>
      <c r="P8" s="176"/>
      <c r="Q8" s="176"/>
      <c r="R8" s="176"/>
    </row>
    <row r="9" spans="1:18" ht="15">
      <c r="A9" s="140" t="s">
        <v>414</v>
      </c>
      <c r="B9" s="143">
        <v>19</v>
      </c>
      <c r="C9" s="142">
        <v>0</v>
      </c>
      <c r="D9" s="141"/>
      <c r="E9" s="141">
        <v>0</v>
      </c>
      <c r="F9" s="141"/>
      <c r="G9" s="141"/>
      <c r="H9" s="141"/>
      <c r="I9" s="141"/>
      <c r="J9" s="142">
        <f t="shared" si="0"/>
        <v>0</v>
      </c>
      <c r="K9" s="142"/>
      <c r="L9" s="142">
        <v>1135</v>
      </c>
      <c r="N9" s="169" t="s">
        <v>411</v>
      </c>
      <c r="O9" s="185"/>
      <c r="P9" s="122">
        <v>124883</v>
      </c>
      <c r="Q9" s="176"/>
      <c r="R9" s="122">
        <v>114763</v>
      </c>
    </row>
    <row r="10" spans="1:18" ht="15">
      <c r="A10" s="140" t="s">
        <v>415</v>
      </c>
      <c r="B10" s="143">
        <v>19</v>
      </c>
      <c r="C10" s="142">
        <v>0</v>
      </c>
      <c r="D10" s="141"/>
      <c r="E10" s="141"/>
      <c r="F10" s="141" t="e">
        <f>#REF!-#REF!</f>
        <v>#REF!</v>
      </c>
      <c r="G10" s="141"/>
      <c r="H10" s="141"/>
      <c r="I10" s="141"/>
      <c r="J10" s="142" t="e">
        <f t="shared" si="0"/>
        <v>#REF!</v>
      </c>
      <c r="K10" s="142"/>
      <c r="L10" s="142">
        <v>1914</v>
      </c>
      <c r="N10" s="169" t="s">
        <v>412</v>
      </c>
      <c r="O10" s="185"/>
      <c r="P10" s="176"/>
      <c r="Q10" s="176"/>
      <c r="R10" s="176"/>
    </row>
    <row r="11" spans="1:18" ht="15">
      <c r="A11" s="140" t="s">
        <v>416</v>
      </c>
      <c r="B11" s="143">
        <v>19</v>
      </c>
      <c r="C11" s="142"/>
      <c r="D11" s="141"/>
      <c r="E11" s="141"/>
      <c r="F11" s="141"/>
      <c r="G11" s="141">
        <v>0</v>
      </c>
      <c r="H11" s="141"/>
      <c r="I11" s="141"/>
      <c r="J11" s="142">
        <f t="shared" si="0"/>
        <v>0</v>
      </c>
      <c r="K11" s="142"/>
      <c r="L11" s="142">
        <v>5129</v>
      </c>
      <c r="N11" s="169" t="s">
        <v>17</v>
      </c>
      <c r="O11" s="187" t="s">
        <v>413</v>
      </c>
      <c r="P11" s="122">
        <v>48192</v>
      </c>
      <c r="Q11" s="176"/>
      <c r="R11" s="122">
        <v>49472</v>
      </c>
    </row>
    <row r="12" spans="1:18" ht="15">
      <c r="A12" s="140" t="s">
        <v>61</v>
      </c>
      <c r="B12" s="143">
        <v>21</v>
      </c>
      <c r="C12" s="142">
        <v>0</v>
      </c>
      <c r="D12" s="141"/>
      <c r="E12" s="141"/>
      <c r="F12" s="141"/>
      <c r="G12" s="141"/>
      <c r="H12" s="141" t="e">
        <f>#REF!</f>
        <v>#REF!</v>
      </c>
      <c r="I12" s="141"/>
      <c r="J12" s="142" t="e">
        <f>SUM(D12:I12)+C12</f>
        <v>#REF!</v>
      </c>
      <c r="K12" s="142"/>
      <c r="L12" s="142">
        <v>11907</v>
      </c>
      <c r="N12" s="169" t="s">
        <v>415</v>
      </c>
      <c r="O12" s="187">
        <v>19</v>
      </c>
      <c r="P12" s="122">
        <v>1982</v>
      </c>
      <c r="Q12" s="176"/>
      <c r="R12" s="125">
        <v>291</v>
      </c>
    </row>
    <row r="13" spans="1:18" ht="15">
      <c r="A13" s="140" t="s">
        <v>62</v>
      </c>
      <c r="B13" s="144">
        <v>21</v>
      </c>
      <c r="C13" s="142">
        <v>0</v>
      </c>
      <c r="D13" s="141"/>
      <c r="E13" s="141"/>
      <c r="F13" s="141"/>
      <c r="G13" s="141"/>
      <c r="H13" s="141"/>
      <c r="I13" s="141"/>
      <c r="J13" s="142">
        <f t="shared" si="0"/>
        <v>0</v>
      </c>
      <c r="K13" s="142"/>
      <c r="L13" s="142">
        <v>0</v>
      </c>
      <c r="N13" s="169" t="s">
        <v>61</v>
      </c>
      <c r="O13" s="187">
        <v>20</v>
      </c>
      <c r="P13" s="122">
        <v>11237</v>
      </c>
      <c r="Q13" s="176"/>
      <c r="R13" s="122">
        <v>12066</v>
      </c>
    </row>
    <row r="14" spans="1:18" ht="15">
      <c r="A14" s="140" t="s">
        <v>75</v>
      </c>
      <c r="B14" s="144">
        <v>21</v>
      </c>
      <c r="C14" s="142">
        <v>0</v>
      </c>
      <c r="D14" s="141"/>
      <c r="E14" s="141"/>
      <c r="F14" s="141"/>
      <c r="G14" s="141"/>
      <c r="H14" s="141"/>
      <c r="I14" s="141" t="e">
        <f>#REF!</f>
        <v>#REF!</v>
      </c>
      <c r="J14" s="142" t="e">
        <f t="shared" si="0"/>
        <v>#REF!</v>
      </c>
      <c r="K14" s="142"/>
      <c r="L14" s="142">
        <v>320</v>
      </c>
      <c r="N14" s="169" t="s">
        <v>75</v>
      </c>
      <c r="O14" s="174">
        <v>20</v>
      </c>
      <c r="P14" s="122">
        <v>-4790</v>
      </c>
      <c r="Q14" s="176"/>
      <c r="R14" s="125" t="s">
        <v>347</v>
      </c>
    </row>
    <row r="15" spans="1:18" ht="15">
      <c r="A15" s="140" t="s">
        <v>417</v>
      </c>
      <c r="B15" s="143"/>
      <c r="C15" s="142"/>
      <c r="D15" s="141"/>
      <c r="E15" s="141"/>
      <c r="F15" s="141"/>
      <c r="G15" s="141"/>
      <c r="H15" s="141"/>
      <c r="I15" s="141"/>
      <c r="J15" s="142"/>
      <c r="K15" s="142"/>
      <c r="L15" s="142"/>
      <c r="N15" s="169" t="s">
        <v>417</v>
      </c>
      <c r="O15" s="176"/>
      <c r="P15" s="176"/>
      <c r="Q15" s="176"/>
      <c r="R15" s="176"/>
    </row>
    <row r="16" spans="1:18" ht="15">
      <c r="A16" s="146" t="s">
        <v>418</v>
      </c>
      <c r="B16" s="143"/>
      <c r="C16" s="141" t="e">
        <f>-Bilanci!#REF!</f>
        <v>#REF!</v>
      </c>
      <c r="D16" s="141"/>
      <c r="E16" s="141"/>
      <c r="F16" s="141"/>
      <c r="G16" s="141"/>
      <c r="H16" s="141"/>
      <c r="I16" s="141"/>
      <c r="J16" s="142" t="e">
        <f t="shared" ref="J16:J22" si="1">SUM(D16:I16)+C16</f>
        <v>#REF!</v>
      </c>
      <c r="K16" s="142"/>
      <c r="L16" s="142">
        <v>2225</v>
      </c>
      <c r="N16" s="169" t="s">
        <v>418</v>
      </c>
      <c r="O16" s="187">
        <v>7</v>
      </c>
      <c r="P16" s="122">
        <v>2290</v>
      </c>
      <c r="Q16" s="176"/>
      <c r="R16" s="178">
        <v>2388</v>
      </c>
    </row>
    <row r="17" spans="1:18" ht="15">
      <c r="A17" s="146" t="s">
        <v>419</v>
      </c>
      <c r="B17" s="143"/>
      <c r="C17" s="141" t="e">
        <f>-Bilanci!#REF!</f>
        <v>#REF!</v>
      </c>
      <c r="D17" s="141"/>
      <c r="E17" s="141"/>
      <c r="F17" s="141" t="e">
        <f>-F10</f>
        <v>#REF!</v>
      </c>
      <c r="G17" s="141"/>
      <c r="H17" s="141"/>
      <c r="I17" s="141"/>
      <c r="J17" s="142" t="e">
        <f t="shared" si="1"/>
        <v>#REF!</v>
      </c>
      <c r="K17" s="142"/>
      <c r="L17" s="142">
        <v>-10380</v>
      </c>
      <c r="N17" s="169" t="s">
        <v>419</v>
      </c>
      <c r="O17" s="176"/>
      <c r="P17" s="122">
        <v>-18158</v>
      </c>
      <c r="Q17" s="176"/>
      <c r="R17" s="178">
        <v>-9800</v>
      </c>
    </row>
    <row r="18" spans="1:18" ht="15">
      <c r="A18" s="146" t="s">
        <v>420</v>
      </c>
      <c r="B18" s="143"/>
      <c r="C18" s="141" t="e">
        <f>-Bilanci!#REF!</f>
        <v>#REF!</v>
      </c>
      <c r="D18" s="141"/>
      <c r="E18" s="141"/>
      <c r="F18" s="141"/>
      <c r="G18" s="141"/>
      <c r="H18" s="141"/>
      <c r="I18" s="141"/>
      <c r="J18" s="142" t="e">
        <f t="shared" si="1"/>
        <v>#REF!</v>
      </c>
      <c r="K18" s="142"/>
      <c r="L18" s="142">
        <v>-8368</v>
      </c>
      <c r="N18" s="169" t="s">
        <v>453</v>
      </c>
      <c r="O18" s="187">
        <v>9</v>
      </c>
      <c r="P18" s="177" t="s">
        <v>446</v>
      </c>
      <c r="Q18" s="176"/>
      <c r="R18" s="178">
        <v>81534</v>
      </c>
    </row>
    <row r="19" spans="1:18" ht="15">
      <c r="A19" s="146" t="s">
        <v>421</v>
      </c>
      <c r="B19" s="143"/>
      <c r="C19" s="141" t="e">
        <f>-Bilanci!#REF!</f>
        <v>#REF!</v>
      </c>
      <c r="D19" s="141"/>
      <c r="E19" s="141"/>
      <c r="F19" s="141"/>
      <c r="G19" s="141"/>
      <c r="H19" s="141"/>
      <c r="I19" s="141"/>
      <c r="J19" s="142" t="e">
        <f t="shared" si="1"/>
        <v>#REF!</v>
      </c>
      <c r="K19" s="142"/>
      <c r="L19" s="142">
        <v>964</v>
      </c>
      <c r="N19" s="169" t="s">
        <v>421</v>
      </c>
      <c r="O19" s="176"/>
      <c r="P19" s="178">
        <v>-2740</v>
      </c>
      <c r="Q19" s="176"/>
      <c r="R19" s="177">
        <v>-628</v>
      </c>
    </row>
    <row r="20" spans="1:18" ht="15">
      <c r="A20" s="146" t="s">
        <v>422</v>
      </c>
      <c r="B20" s="143"/>
      <c r="C20" s="141" t="e">
        <f>Bilanci!#REF!</f>
        <v>#REF!</v>
      </c>
      <c r="D20" s="141"/>
      <c r="E20" s="141"/>
      <c r="F20" s="141"/>
      <c r="G20" s="141"/>
      <c r="H20" s="141"/>
      <c r="I20" s="141"/>
      <c r="J20" s="142" t="e">
        <f t="shared" si="1"/>
        <v>#REF!</v>
      </c>
      <c r="K20" s="142"/>
      <c r="L20" s="142">
        <v>2085</v>
      </c>
      <c r="N20" s="169" t="s">
        <v>422</v>
      </c>
      <c r="O20" s="176"/>
      <c r="P20" s="178">
        <v>-9403</v>
      </c>
      <c r="Q20" s="176"/>
      <c r="R20" s="177" t="s">
        <v>454</v>
      </c>
    </row>
    <row r="21" spans="1:18" ht="15">
      <c r="A21" s="146" t="s">
        <v>423</v>
      </c>
      <c r="B21" s="143"/>
      <c r="C21" s="141" t="e">
        <f>Bilanci!#REF!</f>
        <v>#REF!</v>
      </c>
      <c r="D21" s="141"/>
      <c r="E21" s="141"/>
      <c r="F21" s="141"/>
      <c r="G21" s="141"/>
      <c r="H21" s="141"/>
      <c r="I21" s="141"/>
      <c r="J21" s="142" t="e">
        <f t="shared" si="1"/>
        <v>#REF!</v>
      </c>
      <c r="K21" s="142"/>
      <c r="L21" s="142">
        <v>-4379</v>
      </c>
      <c r="N21" s="169" t="s">
        <v>423</v>
      </c>
      <c r="O21" s="187">
        <v>12</v>
      </c>
      <c r="P21" s="178">
        <v>2641</v>
      </c>
      <c r="Q21" s="176"/>
      <c r="R21" s="178">
        <v>5946</v>
      </c>
    </row>
    <row r="22" spans="1:18" ht="15.75" thickBot="1">
      <c r="A22" s="146" t="s">
        <v>424</v>
      </c>
      <c r="B22" s="143"/>
      <c r="C22" s="147" t="e">
        <f>Bilanci!#REF!</f>
        <v>#REF!</v>
      </c>
      <c r="D22" s="148"/>
      <c r="E22" s="148"/>
      <c r="F22" s="148"/>
      <c r="G22" s="148"/>
      <c r="H22" s="148"/>
      <c r="I22" s="148"/>
      <c r="J22" s="149" t="e">
        <f t="shared" si="1"/>
        <v>#REF!</v>
      </c>
      <c r="K22" s="149"/>
      <c r="L22" s="149">
        <v>28365</v>
      </c>
      <c r="N22" s="169" t="s">
        <v>424</v>
      </c>
      <c r="O22" s="187">
        <v>13</v>
      </c>
      <c r="P22" s="179">
        <v>-1995</v>
      </c>
      <c r="Q22" s="176"/>
      <c r="R22" s="179">
        <v>7435</v>
      </c>
    </row>
    <row r="23" spans="1:18" ht="30" thickBot="1">
      <c r="A23" s="150" t="s">
        <v>425</v>
      </c>
      <c r="B23" s="143"/>
      <c r="C23" s="151" t="e">
        <f>SUM(C6:C22)</f>
        <v>#REF!</v>
      </c>
      <c r="D23" s="151"/>
      <c r="E23" s="151"/>
      <c r="F23" s="151"/>
      <c r="G23" s="151"/>
      <c r="H23" s="151"/>
      <c r="I23" s="151"/>
      <c r="J23" s="152" t="e">
        <f>SUM(J6:J22)</f>
        <v>#REF!</v>
      </c>
      <c r="K23" s="152"/>
      <c r="L23" s="152">
        <v>165571</v>
      </c>
      <c r="N23" s="168" t="s">
        <v>455</v>
      </c>
      <c r="O23" s="176"/>
      <c r="P23" s="124">
        <v>154139</v>
      </c>
      <c r="Q23" s="176"/>
      <c r="R23" s="124">
        <v>263467</v>
      </c>
    </row>
    <row r="24" spans="1:18" ht="15">
      <c r="A24" s="140" t="s">
        <v>426</v>
      </c>
      <c r="B24" s="143">
        <v>21</v>
      </c>
      <c r="C24" s="142" t="e">
        <f>#REF!</f>
        <v>#REF!</v>
      </c>
      <c r="D24" s="141"/>
      <c r="E24" s="141"/>
      <c r="F24" s="141"/>
      <c r="G24" s="141"/>
      <c r="H24" s="141"/>
      <c r="I24" s="141" t="e">
        <f>-I14</f>
        <v>#REF!</v>
      </c>
      <c r="J24" s="142" t="e">
        <f>SUM(D24:I24)+C24</f>
        <v>#REF!</v>
      </c>
      <c r="K24" s="142"/>
      <c r="L24" s="142">
        <v>-320</v>
      </c>
      <c r="N24" s="176"/>
      <c r="O24" s="176"/>
      <c r="P24" s="176"/>
      <c r="Q24" s="176"/>
      <c r="R24" s="176"/>
    </row>
    <row r="25" spans="1:18" ht="15.75" thickBot="1">
      <c r="A25" s="140" t="s">
        <v>427</v>
      </c>
      <c r="B25" s="143">
        <v>21</v>
      </c>
      <c r="C25" s="142">
        <v>0</v>
      </c>
      <c r="D25" s="141"/>
      <c r="E25" s="141"/>
      <c r="F25" s="141"/>
      <c r="G25" s="141"/>
      <c r="H25" s="141" t="e">
        <f>-H12</f>
        <v>#REF!</v>
      </c>
      <c r="I25" s="141"/>
      <c r="J25" s="142" t="e">
        <f>SUM(D25:I25)+C25</f>
        <v>#REF!</v>
      </c>
      <c r="K25" s="142"/>
      <c r="L25" s="142">
        <v>-11907</v>
      </c>
      <c r="N25" s="169" t="s">
        <v>426</v>
      </c>
      <c r="O25" s="187">
        <v>20</v>
      </c>
      <c r="P25" s="122">
        <v>4790</v>
      </c>
      <c r="Q25" s="176"/>
      <c r="R25" s="125" t="s">
        <v>347</v>
      </c>
    </row>
    <row r="26" spans="1:18" ht="15.75" thickBot="1">
      <c r="A26" s="137" t="s">
        <v>428</v>
      </c>
      <c r="B26" s="143"/>
      <c r="C26" s="153" t="e">
        <f>SUM(C23:C25)</f>
        <v>#REF!</v>
      </c>
      <c r="D26" s="154"/>
      <c r="E26" s="154"/>
      <c r="F26" s="154"/>
      <c r="G26" s="154"/>
      <c r="H26" s="154"/>
      <c r="I26" s="154"/>
      <c r="J26" s="155" t="e">
        <f>SUM(J23:J25)</f>
        <v>#REF!</v>
      </c>
      <c r="K26" s="155"/>
      <c r="L26" s="155">
        <v>153344</v>
      </c>
      <c r="N26" s="169" t="s">
        <v>427</v>
      </c>
      <c r="O26" s="187">
        <v>20</v>
      </c>
      <c r="P26" s="123">
        <v>-11237</v>
      </c>
      <c r="Q26" s="176"/>
      <c r="R26" s="123">
        <v>-12066</v>
      </c>
    </row>
    <row r="27" spans="1:18" ht="15.75" thickBot="1">
      <c r="A27" s="140"/>
      <c r="B27" s="143"/>
      <c r="C27" s="142"/>
      <c r="D27" s="141"/>
      <c r="E27" s="141"/>
      <c r="F27" s="141"/>
      <c r="G27" s="141"/>
      <c r="H27" s="141"/>
      <c r="I27" s="141"/>
      <c r="J27" s="142"/>
      <c r="K27" s="142"/>
      <c r="L27" s="142"/>
      <c r="N27" s="168" t="s">
        <v>456</v>
      </c>
      <c r="O27" s="176"/>
      <c r="P27" s="124">
        <v>147692</v>
      </c>
      <c r="Q27" s="176"/>
      <c r="R27" s="124">
        <v>251401</v>
      </c>
    </row>
    <row r="28" spans="1:18" ht="15">
      <c r="A28" s="137" t="s">
        <v>429</v>
      </c>
      <c r="B28" s="143"/>
      <c r="C28" s="152"/>
      <c r="D28" s="151"/>
      <c r="E28" s="151"/>
      <c r="F28" s="151"/>
      <c r="G28" s="151"/>
      <c r="H28" s="151"/>
      <c r="I28" s="151"/>
      <c r="J28" s="152"/>
      <c r="K28" s="152"/>
      <c r="L28" s="152"/>
      <c r="N28" s="176"/>
      <c r="O28" s="176"/>
      <c r="P28" s="176"/>
      <c r="Q28" s="176"/>
      <c r="R28" s="176"/>
    </row>
    <row r="29" spans="1:18" ht="26.25" thickBot="1">
      <c r="A29" s="145" t="s">
        <v>430</v>
      </c>
      <c r="B29" s="143" t="s">
        <v>413</v>
      </c>
      <c r="C29" s="148" t="e">
        <f>-(Bilanci!#REF!+Bilanci!#REF!)</f>
        <v>#REF!</v>
      </c>
      <c r="D29" s="148" t="e">
        <f>-D8</f>
        <v>#REF!</v>
      </c>
      <c r="E29" s="148">
        <f>-E9</f>
        <v>0</v>
      </c>
      <c r="F29" s="148"/>
      <c r="G29" s="148">
        <f>-G11</f>
        <v>0</v>
      </c>
      <c r="H29" s="148"/>
      <c r="I29" s="148"/>
      <c r="J29" s="149" t="e">
        <f>SUM(D29:I29)+C29</f>
        <v>#REF!</v>
      </c>
      <c r="K29" s="149"/>
      <c r="L29" s="149">
        <v>-16151</v>
      </c>
      <c r="N29" s="168" t="s">
        <v>429</v>
      </c>
      <c r="O29" s="176"/>
      <c r="P29" s="176"/>
      <c r="Q29" s="176"/>
      <c r="R29" s="176"/>
    </row>
    <row r="30" spans="1:18" ht="30.75" thickBot="1">
      <c r="A30" s="137" t="s">
        <v>431</v>
      </c>
      <c r="B30" s="143"/>
      <c r="C30" s="156" t="e">
        <f>SUM(C29)</f>
        <v>#REF!</v>
      </c>
      <c r="D30" s="154"/>
      <c r="E30" s="154"/>
      <c r="F30" s="154"/>
      <c r="G30" s="154"/>
      <c r="H30" s="154"/>
      <c r="I30" s="154"/>
      <c r="J30" s="157" t="e">
        <f>SUM(J29)</f>
        <v>#REF!</v>
      </c>
      <c r="K30" s="157"/>
      <c r="L30" s="157">
        <v>-16151</v>
      </c>
      <c r="N30" s="169" t="s">
        <v>430</v>
      </c>
      <c r="O30" s="187" t="s">
        <v>413</v>
      </c>
      <c r="P30" s="123">
        <v>3687</v>
      </c>
      <c r="Q30" s="176"/>
      <c r="R30" s="123">
        <v>-4822</v>
      </c>
    </row>
    <row r="31" spans="1:18" ht="15.75" thickBot="1">
      <c r="A31" s="140"/>
      <c r="B31" s="143"/>
      <c r="C31" s="142"/>
      <c r="D31" s="141"/>
      <c r="E31" s="141"/>
      <c r="F31" s="141"/>
      <c r="G31" s="141"/>
      <c r="H31" s="141"/>
      <c r="I31" s="141"/>
      <c r="J31" s="142"/>
      <c r="K31" s="142"/>
      <c r="L31" s="142"/>
      <c r="N31" s="168" t="s">
        <v>457</v>
      </c>
      <c r="O31" s="176"/>
      <c r="P31" s="124">
        <v>3687</v>
      </c>
      <c r="Q31" s="176"/>
      <c r="R31" s="123">
        <v>-4822</v>
      </c>
    </row>
    <row r="32" spans="1:18" ht="15">
      <c r="A32" s="137" t="s">
        <v>432</v>
      </c>
      <c r="B32" s="143"/>
      <c r="C32" s="152"/>
      <c r="D32" s="151"/>
      <c r="E32" s="151"/>
      <c r="F32" s="151"/>
      <c r="G32" s="151"/>
      <c r="H32" s="151"/>
      <c r="I32" s="151"/>
      <c r="J32" s="152"/>
      <c r="K32" s="152"/>
      <c r="L32" s="152"/>
      <c r="N32" s="176"/>
      <c r="O32" s="176"/>
      <c r="P32" s="176"/>
      <c r="Q32" s="176"/>
      <c r="R32" s="176"/>
    </row>
    <row r="33" spans="1:18" ht="15">
      <c r="A33" s="140" t="s">
        <v>441</v>
      </c>
      <c r="B33" s="143"/>
      <c r="C33" s="142" t="e">
        <f>Bilanci!#REF!</f>
        <v>#REF!</v>
      </c>
      <c r="D33" s="151"/>
      <c r="E33" s="151"/>
      <c r="F33" s="151"/>
      <c r="G33" s="151"/>
      <c r="H33" s="151"/>
      <c r="I33" s="151"/>
      <c r="J33" s="142" t="e">
        <f>SUM(D33:I33)+C33</f>
        <v>#REF!</v>
      </c>
      <c r="K33" s="152"/>
      <c r="L33" s="152"/>
      <c r="N33" s="168" t="s">
        <v>432</v>
      </c>
      <c r="O33" s="176"/>
      <c r="P33" s="176"/>
      <c r="Q33" s="176"/>
      <c r="R33" s="176"/>
    </row>
    <row r="34" spans="1:18" ht="15.75" thickBot="1">
      <c r="A34" s="145" t="s">
        <v>433</v>
      </c>
      <c r="B34" s="143"/>
      <c r="C34" s="141">
        <v>0</v>
      </c>
      <c r="D34" s="141"/>
      <c r="E34" s="141"/>
      <c r="F34" s="141"/>
      <c r="G34" s="141"/>
      <c r="H34" s="141"/>
      <c r="I34" s="141"/>
      <c r="J34" s="142">
        <f>SUM(D34:I34)+C34</f>
        <v>0</v>
      </c>
      <c r="K34" s="142"/>
      <c r="L34" s="142">
        <v>0</v>
      </c>
      <c r="N34" s="169" t="s">
        <v>458</v>
      </c>
      <c r="O34" s="176"/>
      <c r="P34" s="126" t="s">
        <v>347</v>
      </c>
      <c r="Q34" s="176"/>
      <c r="R34" s="123">
        <v>-298664</v>
      </c>
    </row>
    <row r="35" spans="1:18" ht="15.75" thickBot="1">
      <c r="A35" s="140" t="s">
        <v>434</v>
      </c>
      <c r="B35" s="143"/>
      <c r="C35" s="149">
        <v>0</v>
      </c>
      <c r="D35" s="148"/>
      <c r="E35" s="148"/>
      <c r="F35" s="148"/>
      <c r="G35" s="148"/>
      <c r="H35" s="148"/>
      <c r="I35" s="148"/>
      <c r="J35" s="149">
        <f>SUM(D35:I35)+C35</f>
        <v>0</v>
      </c>
      <c r="K35" s="149"/>
      <c r="L35" s="149">
        <v>0</v>
      </c>
      <c r="N35" s="168" t="s">
        <v>459</v>
      </c>
      <c r="O35" s="176"/>
      <c r="P35" s="127" t="s">
        <v>347</v>
      </c>
      <c r="Q35" s="176"/>
      <c r="R35" s="124">
        <v>-298664</v>
      </c>
    </row>
    <row r="36" spans="1:18" ht="15.75" thickBot="1">
      <c r="A36" s="150" t="s">
        <v>435</v>
      </c>
      <c r="B36" s="143"/>
      <c r="C36" s="156" t="e">
        <f>SUM(C33:C35)</f>
        <v>#REF!</v>
      </c>
      <c r="D36" s="154"/>
      <c r="E36" s="154"/>
      <c r="F36" s="154"/>
      <c r="G36" s="154"/>
      <c r="H36" s="154"/>
      <c r="I36" s="154"/>
      <c r="J36" s="157" t="e">
        <f>SUM(J33:J35)</f>
        <v>#REF!</v>
      </c>
      <c r="K36" s="157"/>
      <c r="L36" s="157">
        <v>0</v>
      </c>
      <c r="N36" s="176"/>
      <c r="O36" s="176"/>
      <c r="P36" s="176"/>
      <c r="Q36" s="176"/>
      <c r="R36" s="176"/>
    </row>
    <row r="37" spans="1:18" ht="15.75" thickBot="1">
      <c r="A37" s="158"/>
      <c r="B37" s="158"/>
      <c r="C37" s="158"/>
      <c r="D37" s="159"/>
      <c r="E37" s="159"/>
      <c r="F37" s="159"/>
      <c r="G37" s="159"/>
      <c r="H37" s="159"/>
      <c r="I37" s="159"/>
      <c r="J37" s="360">
        <v>2008</v>
      </c>
      <c r="K37" s="360"/>
      <c r="L37" s="360"/>
      <c r="N37" s="169" t="s">
        <v>436</v>
      </c>
      <c r="O37" s="185"/>
      <c r="P37" s="122">
        <v>151379</v>
      </c>
      <c r="Q37" s="176"/>
      <c r="R37" s="122">
        <v>-52085</v>
      </c>
    </row>
    <row r="38" spans="1:18" ht="15.75" thickBot="1">
      <c r="A38" s="145" t="s">
        <v>436</v>
      </c>
      <c r="B38" s="145"/>
      <c r="C38" s="141" t="e">
        <f>C26+C30+C36</f>
        <v>#REF!</v>
      </c>
      <c r="D38" s="141"/>
      <c r="E38" s="141"/>
      <c r="F38" s="141"/>
      <c r="G38" s="141"/>
      <c r="H38" s="141"/>
      <c r="I38" s="141"/>
      <c r="J38" s="141" t="e">
        <f>J26+J30+J36</f>
        <v>#REF!</v>
      </c>
      <c r="K38" s="141"/>
      <c r="L38" s="141">
        <v>137193</v>
      </c>
      <c r="N38" s="169" t="s">
        <v>438</v>
      </c>
      <c r="O38" s="187">
        <v>6</v>
      </c>
      <c r="P38" s="123">
        <v>253563</v>
      </c>
      <c r="Q38" s="176"/>
      <c r="R38" s="123">
        <v>305648</v>
      </c>
    </row>
    <row r="39" spans="1:18" ht="30" thickBot="1">
      <c r="A39" s="140" t="s">
        <v>437</v>
      </c>
      <c r="B39" s="140"/>
      <c r="C39" s="142">
        <v>0</v>
      </c>
      <c r="D39" s="141"/>
      <c r="E39" s="141"/>
      <c r="F39" s="141"/>
      <c r="G39" s="141"/>
      <c r="H39" s="141"/>
      <c r="I39" s="141"/>
      <c r="J39" s="142">
        <f>SUM(D39:I39)+C39</f>
        <v>0</v>
      </c>
      <c r="K39" s="142"/>
      <c r="L39" s="142">
        <v>0</v>
      </c>
      <c r="N39" s="168" t="s">
        <v>439</v>
      </c>
      <c r="O39" s="187">
        <v>6</v>
      </c>
      <c r="P39" s="180">
        <v>404942</v>
      </c>
      <c r="Q39" s="176"/>
      <c r="R39" s="180">
        <v>253564</v>
      </c>
    </row>
    <row r="40" spans="1:18" ht="14.25" thickTop="1" thickBot="1">
      <c r="A40" s="140" t="s">
        <v>438</v>
      </c>
      <c r="B40" s="140"/>
      <c r="C40" s="147">
        <f>L43</f>
        <v>305648</v>
      </c>
      <c r="D40" s="148"/>
      <c r="E40" s="148"/>
      <c r="F40" s="148"/>
      <c r="G40" s="148"/>
      <c r="H40" s="148"/>
      <c r="I40" s="148"/>
      <c r="J40" s="149">
        <f>SUM(D40:I40)+C40</f>
        <v>305648</v>
      </c>
      <c r="K40" s="149"/>
      <c r="L40" s="149">
        <v>168455</v>
      </c>
    </row>
    <row r="41" spans="1:18">
      <c r="A41" s="355" t="s">
        <v>439</v>
      </c>
      <c r="B41" s="160"/>
      <c r="C41" s="356" t="e">
        <f>SUM(C38:C40)</f>
        <v>#REF!</v>
      </c>
      <c r="D41" s="154"/>
      <c r="E41" s="154"/>
      <c r="F41" s="154"/>
      <c r="G41" s="154"/>
      <c r="H41" s="154"/>
      <c r="I41" s="154"/>
      <c r="J41" s="358" t="e">
        <f>SUM(J38:J40)</f>
        <v>#REF!</v>
      </c>
      <c r="K41" s="161"/>
      <c r="L41" s="161">
        <v>305648</v>
      </c>
    </row>
    <row r="42" spans="1:18" ht="13.5" thickBot="1">
      <c r="A42" s="355"/>
      <c r="B42" s="143">
        <v>6</v>
      </c>
      <c r="C42" s="357"/>
      <c r="D42" s="148" t="e">
        <f t="shared" ref="D42:I42" si="2">SUM(D4:D41)</f>
        <v>#REF!</v>
      </c>
      <c r="E42" s="148">
        <f t="shared" si="2"/>
        <v>0</v>
      </c>
      <c r="F42" s="148" t="e">
        <f t="shared" si="2"/>
        <v>#REF!</v>
      </c>
      <c r="G42" s="148"/>
      <c r="H42" s="148" t="e">
        <f t="shared" si="2"/>
        <v>#REF!</v>
      </c>
      <c r="I42" s="148" t="e">
        <f t="shared" si="2"/>
        <v>#REF!</v>
      </c>
      <c r="J42" s="359"/>
      <c r="K42" s="162"/>
      <c r="L42" s="162"/>
    </row>
    <row r="43" spans="1:18" ht="13.5" thickTop="1">
      <c r="A43" s="140"/>
      <c r="B43" s="163" t="s">
        <v>348</v>
      </c>
      <c r="C43" s="151" t="e">
        <f>Bilanci!#REF!</f>
        <v>#REF!</v>
      </c>
      <c r="D43" s="151"/>
      <c r="E43" s="151"/>
      <c r="F43" s="151"/>
      <c r="G43" s="151"/>
      <c r="H43" s="151"/>
      <c r="I43" s="151"/>
      <c r="J43" s="152" t="e">
        <f>C43</f>
        <v>#REF!</v>
      </c>
      <c r="K43" s="152"/>
      <c r="L43" s="152">
        <v>305648</v>
      </c>
    </row>
    <row r="44" spans="1:18">
      <c r="B44" s="163" t="s">
        <v>440</v>
      </c>
      <c r="C44" s="164" t="e">
        <f>C41-C43</f>
        <v>#REF!</v>
      </c>
      <c r="D44" s="165"/>
      <c r="E44" s="165"/>
      <c r="F44" s="165"/>
      <c r="G44" s="165"/>
      <c r="H44" s="165"/>
      <c r="I44" s="165"/>
      <c r="J44" s="166" t="e">
        <f>J41-J43</f>
        <v>#REF!</v>
      </c>
      <c r="K44" s="166"/>
      <c r="L44" s="166">
        <v>0</v>
      </c>
    </row>
    <row r="45" spans="1:18">
      <c r="C45" s="166"/>
      <c r="D45" s="165"/>
      <c r="E45" s="165"/>
      <c r="F45" s="165"/>
      <c r="G45" s="165"/>
      <c r="H45" s="165"/>
      <c r="I45" s="165"/>
      <c r="J45" s="166"/>
      <c r="K45" s="166"/>
      <c r="L45" s="166"/>
    </row>
    <row r="46" spans="1:18">
      <c r="C46" s="166"/>
      <c r="D46" s="165"/>
      <c r="E46" s="165"/>
      <c r="F46" s="165"/>
      <c r="G46" s="165"/>
      <c r="H46" s="165"/>
      <c r="I46" s="165"/>
      <c r="J46" s="166"/>
      <c r="K46" s="166"/>
      <c r="L46" s="166"/>
    </row>
    <row r="47" spans="1:18">
      <c r="C47" s="166"/>
      <c r="D47" s="165"/>
      <c r="E47" s="165"/>
      <c r="F47" s="165"/>
      <c r="G47" s="165"/>
      <c r="H47" s="165"/>
      <c r="I47" s="165"/>
      <c r="J47" s="166"/>
      <c r="K47" s="166"/>
      <c r="L47" s="166"/>
    </row>
    <row r="48" spans="1:18">
      <c r="C48" s="166"/>
      <c r="D48" s="165"/>
      <c r="E48" s="165"/>
      <c r="F48" s="165"/>
      <c r="G48" s="165"/>
      <c r="H48" s="165"/>
      <c r="I48" s="165"/>
      <c r="J48" s="166"/>
      <c r="K48" s="166"/>
      <c r="L48" s="166"/>
    </row>
    <row r="49" spans="1:18">
      <c r="C49" s="166"/>
      <c r="D49" s="165"/>
      <c r="E49" s="165"/>
      <c r="F49" s="165"/>
      <c r="G49" s="165"/>
      <c r="H49" s="165"/>
      <c r="I49" s="165"/>
      <c r="J49" s="166"/>
      <c r="K49" s="166"/>
      <c r="L49" s="166"/>
    </row>
    <row r="50" spans="1:18">
      <c r="C50" s="166"/>
      <c r="D50" s="165"/>
      <c r="E50" s="165"/>
      <c r="F50" s="165"/>
      <c r="G50" s="165"/>
      <c r="H50" s="165"/>
      <c r="I50" s="165"/>
      <c r="J50" s="166"/>
      <c r="K50" s="166"/>
      <c r="L50" s="166"/>
    </row>
    <row r="51" spans="1:18">
      <c r="C51" s="166"/>
      <c r="D51" s="165"/>
      <c r="E51" s="165"/>
      <c r="F51" s="165"/>
      <c r="G51" s="165"/>
      <c r="H51" s="165"/>
      <c r="I51" s="165"/>
      <c r="J51" s="166"/>
      <c r="K51" s="166"/>
      <c r="L51" s="166"/>
    </row>
    <row r="52" spans="1:18">
      <c r="C52" s="166"/>
      <c r="D52" s="165"/>
      <c r="E52" s="165"/>
      <c r="F52" s="165"/>
      <c r="G52" s="165"/>
      <c r="H52" s="165"/>
      <c r="I52" s="165"/>
      <c r="J52" s="166"/>
      <c r="K52" s="166"/>
      <c r="L52" s="166"/>
    </row>
    <row r="53" spans="1:18">
      <c r="C53" s="166"/>
      <c r="D53" s="165"/>
      <c r="E53" s="165"/>
      <c r="F53" s="165"/>
      <c r="G53" s="165"/>
      <c r="H53" s="165"/>
      <c r="I53" s="165"/>
      <c r="J53" s="166"/>
      <c r="K53" s="166"/>
      <c r="L53" s="166"/>
    </row>
    <row r="54" spans="1:18">
      <c r="C54" s="166"/>
      <c r="D54" s="165"/>
      <c r="E54" s="165"/>
      <c r="F54" s="165"/>
      <c r="G54" s="165"/>
      <c r="H54" s="165"/>
      <c r="I54" s="165"/>
      <c r="J54" s="166"/>
      <c r="K54" s="166"/>
      <c r="L54" s="166"/>
    </row>
    <row r="55" spans="1:18">
      <c r="C55" s="166"/>
      <c r="D55" s="165"/>
      <c r="E55" s="165"/>
      <c r="F55" s="165"/>
      <c r="G55" s="165"/>
      <c r="H55" s="165"/>
      <c r="I55" s="165"/>
      <c r="J55" s="166"/>
      <c r="K55" s="166"/>
      <c r="L55" s="166"/>
    </row>
    <row r="56" spans="1:18">
      <c r="C56" s="166"/>
      <c r="D56" s="165"/>
      <c r="E56" s="165"/>
      <c r="F56" s="165"/>
      <c r="G56" s="165"/>
      <c r="H56" s="165"/>
      <c r="I56" s="165"/>
      <c r="J56" s="166"/>
      <c r="K56" s="166"/>
      <c r="L56" s="166"/>
    </row>
    <row r="57" spans="1:18">
      <c r="C57" s="166"/>
      <c r="D57" s="165"/>
      <c r="E57" s="165"/>
      <c r="F57" s="165"/>
      <c r="G57" s="165"/>
      <c r="H57" s="165"/>
      <c r="I57" s="165"/>
      <c r="J57" s="166"/>
      <c r="K57" s="166"/>
      <c r="L57" s="166"/>
    </row>
    <row r="58" spans="1:18">
      <c r="C58" s="166"/>
      <c r="D58" s="165"/>
      <c r="E58" s="165"/>
      <c r="F58" s="165"/>
      <c r="G58" s="165"/>
      <c r="H58" s="165"/>
      <c r="I58" s="165"/>
      <c r="J58" s="166"/>
      <c r="K58" s="166"/>
      <c r="L58" s="166"/>
    </row>
    <row r="59" spans="1:18">
      <c r="C59" s="166"/>
      <c r="D59" s="165"/>
      <c r="E59" s="165"/>
      <c r="F59" s="165"/>
      <c r="G59" s="165"/>
      <c r="H59" s="165"/>
      <c r="I59" s="165"/>
      <c r="J59" s="166"/>
      <c r="K59" s="166"/>
      <c r="L59" s="166"/>
    </row>
    <row r="60" spans="1:18">
      <c r="C60" s="166"/>
      <c r="D60" s="165"/>
      <c r="E60" s="165"/>
      <c r="F60" s="165"/>
      <c r="G60" s="165"/>
      <c r="H60" s="165"/>
      <c r="I60" s="165"/>
      <c r="J60" s="166"/>
      <c r="K60" s="166"/>
      <c r="L60" s="166"/>
    </row>
    <row r="61" spans="1:18">
      <c r="C61" s="166"/>
      <c r="D61" s="165"/>
      <c r="E61" s="165"/>
      <c r="F61" s="165"/>
      <c r="G61" s="165"/>
      <c r="H61" s="165"/>
      <c r="I61" s="165"/>
      <c r="J61" s="166"/>
      <c r="K61" s="166"/>
      <c r="L61" s="166"/>
    </row>
    <row r="62" spans="1:18">
      <c r="C62" s="166"/>
      <c r="D62" s="165"/>
      <c r="E62" s="165"/>
      <c r="F62" s="165"/>
      <c r="G62" s="165"/>
      <c r="H62" s="165"/>
      <c r="I62" s="165"/>
      <c r="J62" s="166"/>
      <c r="K62" s="166"/>
      <c r="L62" s="166"/>
    </row>
    <row r="63" spans="1:18">
      <c r="C63" s="166"/>
      <c r="D63" s="165"/>
      <c r="E63" s="165"/>
      <c r="F63" s="165"/>
      <c r="G63" s="165"/>
      <c r="H63" s="165"/>
      <c r="I63" s="165"/>
      <c r="J63" s="166"/>
      <c r="K63" s="166"/>
      <c r="L63" s="166"/>
    </row>
    <row r="64" spans="1:18" s="129" customFormat="1">
      <c r="A64" s="94"/>
      <c r="B64" s="94"/>
      <c r="C64" s="166"/>
      <c r="D64" s="165"/>
      <c r="E64" s="165"/>
      <c r="F64" s="165"/>
      <c r="G64" s="165"/>
      <c r="H64" s="165"/>
      <c r="I64" s="165"/>
      <c r="J64" s="166"/>
      <c r="K64" s="166"/>
      <c r="L64" s="166"/>
      <c r="M64" s="94"/>
      <c r="N64" s="94"/>
      <c r="O64" s="94"/>
      <c r="P64" s="94"/>
      <c r="Q64" s="94"/>
      <c r="R64" s="94"/>
    </row>
    <row r="65" spans="1:18" s="129" customFormat="1">
      <c r="A65" s="94"/>
      <c r="B65" s="94"/>
      <c r="C65" s="166"/>
      <c r="D65" s="165"/>
      <c r="E65" s="165"/>
      <c r="F65" s="165"/>
      <c r="G65" s="165"/>
      <c r="H65" s="165"/>
      <c r="I65" s="165"/>
      <c r="J65" s="166"/>
      <c r="K65" s="166"/>
      <c r="L65" s="166"/>
      <c r="M65" s="94"/>
      <c r="N65" s="94"/>
      <c r="O65" s="94"/>
      <c r="P65" s="94"/>
      <c r="Q65" s="94"/>
      <c r="R65" s="94"/>
    </row>
    <row r="66" spans="1:18" s="129" customFormat="1">
      <c r="A66" s="94"/>
      <c r="B66" s="94"/>
      <c r="C66" s="166"/>
      <c r="D66" s="165"/>
      <c r="E66" s="165"/>
      <c r="F66" s="165"/>
      <c r="G66" s="165"/>
      <c r="H66" s="165"/>
      <c r="I66" s="165"/>
      <c r="J66" s="166"/>
      <c r="K66" s="166"/>
      <c r="L66" s="166"/>
      <c r="M66" s="94"/>
      <c r="N66" s="94"/>
      <c r="O66" s="94"/>
      <c r="P66" s="94"/>
      <c r="Q66" s="94"/>
      <c r="R66" s="94"/>
    </row>
    <row r="67" spans="1:18" s="129" customFormat="1">
      <c r="A67" s="94"/>
      <c r="B67" s="94"/>
      <c r="C67" s="166"/>
      <c r="D67" s="165"/>
      <c r="E67" s="165"/>
      <c r="F67" s="165"/>
      <c r="G67" s="165"/>
      <c r="H67" s="165"/>
      <c r="I67" s="165"/>
      <c r="J67" s="166"/>
      <c r="K67" s="166"/>
      <c r="L67" s="166"/>
      <c r="M67" s="94"/>
      <c r="N67" s="94"/>
      <c r="O67" s="94"/>
      <c r="P67" s="94"/>
      <c r="Q67" s="94"/>
      <c r="R67" s="94"/>
    </row>
    <row r="68" spans="1:18" s="129" customFormat="1">
      <c r="A68" s="94"/>
      <c r="B68" s="94"/>
      <c r="C68" s="166"/>
      <c r="D68" s="165"/>
      <c r="E68" s="165"/>
      <c r="F68" s="165"/>
      <c r="G68" s="165"/>
      <c r="H68" s="165"/>
      <c r="I68" s="165"/>
      <c r="J68" s="166"/>
      <c r="K68" s="166"/>
      <c r="L68" s="166"/>
      <c r="M68" s="94"/>
      <c r="N68" s="94"/>
      <c r="O68" s="94"/>
      <c r="P68" s="94"/>
      <c r="Q68" s="94"/>
      <c r="R68" s="94"/>
    </row>
    <row r="69" spans="1:18" s="129" customFormat="1">
      <c r="A69" s="94"/>
      <c r="B69" s="94"/>
      <c r="C69" s="166"/>
      <c r="D69" s="165"/>
      <c r="E69" s="165"/>
      <c r="F69" s="165"/>
      <c r="G69" s="165"/>
      <c r="H69" s="165"/>
      <c r="I69" s="165"/>
      <c r="J69" s="166"/>
      <c r="K69" s="166"/>
      <c r="L69" s="166"/>
      <c r="M69" s="94"/>
      <c r="N69" s="94"/>
      <c r="O69" s="94"/>
      <c r="P69" s="94"/>
      <c r="Q69" s="94"/>
      <c r="R69" s="94"/>
    </row>
    <row r="70" spans="1:18" s="129" customFormat="1">
      <c r="A70" s="94"/>
      <c r="B70" s="94"/>
      <c r="C70" s="166"/>
      <c r="D70" s="165"/>
      <c r="E70" s="165"/>
      <c r="F70" s="165"/>
      <c r="G70" s="165"/>
      <c r="H70" s="165"/>
      <c r="I70" s="165"/>
      <c r="J70" s="166"/>
      <c r="K70" s="166"/>
      <c r="L70" s="166"/>
      <c r="M70" s="94"/>
      <c r="N70" s="94"/>
      <c r="O70" s="94"/>
      <c r="P70" s="94"/>
      <c r="Q70" s="94"/>
      <c r="R70" s="94"/>
    </row>
    <row r="71" spans="1:18" s="129" customFormat="1">
      <c r="A71" s="94"/>
      <c r="B71" s="94"/>
      <c r="C71" s="166"/>
      <c r="D71" s="165"/>
      <c r="E71" s="165"/>
      <c r="F71" s="165"/>
      <c r="G71" s="165"/>
      <c r="H71" s="165"/>
      <c r="I71" s="165"/>
      <c r="J71" s="166"/>
      <c r="K71" s="166"/>
      <c r="L71" s="166"/>
      <c r="M71" s="94"/>
      <c r="N71" s="94"/>
      <c r="O71" s="94"/>
      <c r="P71" s="94"/>
      <c r="Q71" s="94"/>
      <c r="R71" s="94"/>
    </row>
    <row r="72" spans="1:18" s="129" customFormat="1">
      <c r="A72" s="94"/>
      <c r="B72" s="94"/>
      <c r="C72" s="166"/>
      <c r="D72" s="165"/>
      <c r="E72" s="165"/>
      <c r="F72" s="165"/>
      <c r="G72" s="165"/>
      <c r="H72" s="165"/>
      <c r="I72" s="165"/>
      <c r="J72" s="166"/>
      <c r="K72" s="166"/>
      <c r="L72" s="166"/>
      <c r="M72" s="94"/>
      <c r="N72" s="94"/>
      <c r="O72" s="94"/>
      <c r="P72" s="94"/>
      <c r="Q72" s="94"/>
      <c r="R72" s="94"/>
    </row>
  </sheetData>
  <mergeCells count="4">
    <mergeCell ref="J37:L37"/>
    <mergeCell ref="A41:A42"/>
    <mergeCell ref="C41:C42"/>
    <mergeCell ref="J41:J42"/>
  </mergeCell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="90" zoomScaleNormal="90" workbookViewId="0">
      <pane xSplit="2" ySplit="7" topLeftCell="C8" activePane="bottomRight" state="frozen"/>
      <selection activeCell="F25" sqref="F25"/>
      <selection pane="topRight" activeCell="F25" sqref="F25"/>
      <selection pane="bottomLeft" activeCell="F25" sqref="F25"/>
      <selection pane="bottomRight" activeCell="F25" sqref="F25"/>
    </sheetView>
  </sheetViews>
  <sheetFormatPr defaultColWidth="10.7109375" defaultRowHeight="15"/>
  <cols>
    <col min="1" max="1" width="7.42578125" style="72" customWidth="1"/>
    <col min="2" max="2" width="11.7109375" style="72" bestFit="1" customWidth="1"/>
    <col min="3" max="3" width="11" style="72" bestFit="1" customWidth="1"/>
    <col min="4" max="4" width="40.5703125" style="98" customWidth="1"/>
    <col min="5" max="5" width="15.5703125" style="72" customWidth="1"/>
    <col min="6" max="6" width="14.7109375" style="106" bestFit="1" customWidth="1"/>
    <col min="7" max="8" width="14.7109375" style="106" customWidth="1"/>
    <col min="9" max="9" width="69.7109375" style="107" customWidth="1"/>
    <col min="10" max="10" width="16" style="72" customWidth="1"/>
    <col min="11" max="11" width="11.42578125" style="72" customWidth="1"/>
    <col min="12" max="12" width="29" style="72" customWidth="1"/>
    <col min="13" max="13" width="29.5703125" style="72" customWidth="1"/>
    <col min="14" max="14" width="20" style="72" customWidth="1"/>
    <col min="15" max="15" width="16.140625" style="72" bestFit="1" customWidth="1"/>
    <col min="16" max="16" width="14" style="72" customWidth="1"/>
    <col min="17" max="16384" width="10.7109375" style="72"/>
  </cols>
  <sheetData>
    <row r="1" spans="1:14" s="97" customFormat="1">
      <c r="A1" s="96" t="s">
        <v>353</v>
      </c>
      <c r="D1" s="98"/>
      <c r="E1" s="99"/>
      <c r="I1" s="100"/>
      <c r="M1" s="101"/>
      <c r="N1" s="102"/>
    </row>
    <row r="2" spans="1:14" s="97" customFormat="1">
      <c r="A2" s="96" t="s">
        <v>354</v>
      </c>
      <c r="D2" s="98"/>
      <c r="I2" s="100"/>
    </row>
    <row r="3" spans="1:14" s="97" customFormat="1">
      <c r="A3" s="96"/>
      <c r="D3" s="98"/>
      <c r="E3" s="103"/>
      <c r="F3" s="103"/>
      <c r="I3" s="100"/>
      <c r="N3" s="104"/>
    </row>
    <row r="4" spans="1:14" s="97" customFormat="1">
      <c r="A4" s="96" t="s">
        <v>355</v>
      </c>
      <c r="D4" s="98"/>
      <c r="F4" s="103"/>
      <c r="I4" s="100"/>
      <c r="J4" s="105"/>
      <c r="K4" s="105"/>
    </row>
    <row r="5" spans="1:14">
      <c r="A5" s="96" t="s">
        <v>462</v>
      </c>
    </row>
    <row r="6" spans="1:14" ht="16.5" customHeight="1">
      <c r="A6" s="368" t="s">
        <v>356</v>
      </c>
      <c r="B6" s="368" t="s">
        <v>357</v>
      </c>
      <c r="C6" s="368" t="s">
        <v>358</v>
      </c>
      <c r="D6" s="368" t="s">
        <v>81</v>
      </c>
      <c r="E6" s="369" t="s">
        <v>359</v>
      </c>
      <c r="F6" s="369"/>
      <c r="G6" s="370" t="s">
        <v>360</v>
      </c>
      <c r="H6" s="370"/>
      <c r="I6" s="367" t="s">
        <v>361</v>
      </c>
    </row>
    <row r="7" spans="1:14">
      <c r="A7" s="368"/>
      <c r="B7" s="368"/>
      <c r="C7" s="368"/>
      <c r="D7" s="368"/>
      <c r="E7" s="108" t="s">
        <v>362</v>
      </c>
      <c r="F7" s="109" t="s">
        <v>363</v>
      </c>
      <c r="G7" s="108" t="s">
        <v>362</v>
      </c>
      <c r="H7" s="109" t="s">
        <v>363</v>
      </c>
      <c r="I7" s="367"/>
    </row>
    <row r="8" spans="1:14">
      <c r="D8" s="110"/>
      <c r="E8" s="106"/>
    </row>
    <row r="9" spans="1:14">
      <c r="D9" s="112"/>
    </row>
    <row r="10" spans="1:14">
      <c r="A10" s="361">
        <v>1</v>
      </c>
      <c r="C10" s="72">
        <v>4414</v>
      </c>
      <c r="D10" s="110" t="s">
        <v>143</v>
      </c>
      <c r="E10" s="106">
        <f>-F11-F12</f>
        <v>3255344.69</v>
      </c>
      <c r="I10" s="362" t="s">
        <v>464</v>
      </c>
    </row>
    <row r="11" spans="1:14">
      <c r="A11" s="361"/>
      <c r="C11" s="72">
        <v>4415</v>
      </c>
      <c r="D11" s="72" t="s">
        <v>144</v>
      </c>
      <c r="F11" s="106">
        <v>-769247</v>
      </c>
      <c r="I11" s="362"/>
    </row>
    <row r="12" spans="1:14">
      <c r="A12" s="114"/>
      <c r="C12" s="72">
        <v>4247</v>
      </c>
      <c r="D12" s="110" t="s">
        <v>111</v>
      </c>
      <c r="E12" s="106"/>
      <c r="F12" s="106">
        <v>-2486097.69</v>
      </c>
      <c r="I12" s="362"/>
    </row>
    <row r="13" spans="1:14">
      <c r="I13" s="197"/>
    </row>
    <row r="14" spans="1:14" ht="15" customHeight="1">
      <c r="A14" s="361">
        <v>2</v>
      </c>
      <c r="C14" s="72">
        <v>4422</v>
      </c>
      <c r="D14" s="110" t="s">
        <v>295</v>
      </c>
      <c r="E14" s="74" t="e">
        <f>-SUM(F15:F17)</f>
        <v>#REF!</v>
      </c>
      <c r="I14" s="363" t="s">
        <v>371</v>
      </c>
    </row>
    <row r="15" spans="1:14">
      <c r="A15" s="361"/>
      <c r="C15" s="72">
        <v>4435</v>
      </c>
      <c r="D15" s="110" t="s">
        <v>352</v>
      </c>
      <c r="F15" s="106" t="e">
        <f>-#REF!</f>
        <v>#REF!</v>
      </c>
      <c r="I15" s="363"/>
    </row>
    <row r="16" spans="1:14">
      <c r="A16" s="361"/>
      <c r="C16" s="196">
        <v>4750</v>
      </c>
      <c r="D16" s="33" t="s">
        <v>156</v>
      </c>
      <c r="F16" s="106" t="e">
        <f>-#REF!</f>
        <v>#REF!</v>
      </c>
      <c r="I16" s="363"/>
    </row>
    <row r="17" spans="1:9">
      <c r="A17" s="361"/>
      <c r="C17" s="196">
        <v>4751</v>
      </c>
      <c r="D17" s="33" t="s">
        <v>157</v>
      </c>
      <c r="F17" s="106" t="e">
        <f>-#REF!</f>
        <v>#REF!</v>
      </c>
      <c r="I17" s="363"/>
    </row>
    <row r="18" spans="1:9">
      <c r="A18" s="195"/>
      <c r="D18" s="110"/>
      <c r="I18" s="194"/>
    </row>
    <row r="19" spans="1:9">
      <c r="A19" s="364" t="s">
        <v>365</v>
      </c>
      <c r="B19" s="365"/>
      <c r="C19" s="110">
        <v>4210</v>
      </c>
      <c r="D19" s="110" t="s">
        <v>368</v>
      </c>
      <c r="E19" s="106">
        <f>-[7]Prepayment!$M$39</f>
        <v>2897361.7300000004</v>
      </c>
      <c r="I19" s="366" t="s">
        <v>369</v>
      </c>
    </row>
    <row r="20" spans="1:9">
      <c r="A20" s="364"/>
      <c r="B20" s="365"/>
      <c r="C20" s="110">
        <v>4215</v>
      </c>
      <c r="D20" s="110" t="s">
        <v>370</v>
      </c>
      <c r="E20" s="106">
        <f>-[7]Prepayment!$M$38</f>
        <v>370004.08</v>
      </c>
      <c r="I20" s="366"/>
    </row>
    <row r="21" spans="1:9">
      <c r="A21" s="364"/>
      <c r="B21" s="365"/>
      <c r="C21" s="111">
        <v>4110</v>
      </c>
      <c r="D21" s="110" t="s">
        <v>366</v>
      </c>
      <c r="E21" s="106"/>
      <c r="F21" s="106">
        <f>-E19</f>
        <v>-2897361.7300000004</v>
      </c>
      <c r="I21" s="366"/>
    </row>
    <row r="22" spans="1:9">
      <c r="A22" s="364"/>
      <c r="B22" s="365"/>
      <c r="C22" s="72">
        <v>4120</v>
      </c>
      <c r="D22" s="110" t="s">
        <v>367</v>
      </c>
      <c r="E22" s="106"/>
      <c r="F22" s="106">
        <f>-E20</f>
        <v>-370004.08</v>
      </c>
      <c r="I22" s="366"/>
    </row>
    <row r="23" spans="1:9">
      <c r="I23" s="197"/>
    </row>
    <row r="24" spans="1:9">
      <c r="I24" s="197"/>
    </row>
    <row r="25" spans="1:9">
      <c r="A25" s="361">
        <v>4</v>
      </c>
      <c r="C25" s="196">
        <v>6990</v>
      </c>
      <c r="D25" s="33" t="s">
        <v>0</v>
      </c>
      <c r="E25" s="51" t="e">
        <f>#REF!</f>
        <v>#REF!</v>
      </c>
      <c r="G25" s="106" t="e">
        <f>-#REF!</f>
        <v>#REF!</v>
      </c>
      <c r="I25" s="363" t="s">
        <v>463</v>
      </c>
    </row>
    <row r="26" spans="1:9">
      <c r="A26" s="361"/>
      <c r="C26" s="196">
        <v>4730</v>
      </c>
      <c r="D26" s="33" t="s">
        <v>41</v>
      </c>
      <c r="F26" s="106" t="e">
        <f>-E25</f>
        <v>#REF!</v>
      </c>
      <c r="H26" s="106" t="e">
        <f>-G25</f>
        <v>#REF!</v>
      </c>
      <c r="I26" s="363"/>
    </row>
    <row r="28" spans="1:9">
      <c r="D28" s="32"/>
    </row>
    <row r="29" spans="1:9">
      <c r="D29" s="32"/>
    </row>
  </sheetData>
  <mergeCells count="16">
    <mergeCell ref="I6:I7"/>
    <mergeCell ref="D6:D7"/>
    <mergeCell ref="E6:F6"/>
    <mergeCell ref="G6:H6"/>
    <mergeCell ref="A6:A7"/>
    <mergeCell ref="B6:B7"/>
    <mergeCell ref="C6:C7"/>
    <mergeCell ref="A10:A11"/>
    <mergeCell ref="A25:A26"/>
    <mergeCell ref="I10:I12"/>
    <mergeCell ref="I25:I26"/>
    <mergeCell ref="A14:A17"/>
    <mergeCell ref="I14:I17"/>
    <mergeCell ref="A19:A22"/>
    <mergeCell ref="B19:B22"/>
    <mergeCell ref="I19:I22"/>
  </mergeCells>
  <pageMargins left="0.31" right="0.21" top="0.54" bottom="0.54" header="0.5" footer="0.5"/>
  <pageSetup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2"/>
  <sheetViews>
    <sheetView topLeftCell="A58" workbookViewId="0">
      <selection activeCell="F25" sqref="F25"/>
    </sheetView>
  </sheetViews>
  <sheetFormatPr defaultRowHeight="12.75"/>
  <cols>
    <col min="1" max="1" width="7.85546875" bestFit="1" customWidth="1"/>
    <col min="2" max="2" width="25.5703125" bestFit="1" customWidth="1"/>
    <col min="3" max="3" width="19.28515625" style="50" bestFit="1" customWidth="1"/>
  </cols>
  <sheetData>
    <row r="1" spans="1:4">
      <c r="A1" s="113" t="s">
        <v>372</v>
      </c>
      <c r="B1" s="113" t="s">
        <v>81</v>
      </c>
      <c r="C1" s="171" t="s">
        <v>396</v>
      </c>
    </row>
    <row r="2" spans="1:4">
      <c r="A2" s="113">
        <v>1010</v>
      </c>
      <c r="B2" s="113" t="s">
        <v>124</v>
      </c>
      <c r="C2" s="171">
        <v>-532936250</v>
      </c>
      <c r="D2" t="e">
        <f>VLOOKUP(A2,#REF!,2,FALSE)</f>
        <v>#REF!</v>
      </c>
    </row>
    <row r="3" spans="1:4">
      <c r="A3" s="113">
        <v>1015</v>
      </c>
      <c r="B3" s="113" t="s">
        <v>125</v>
      </c>
      <c r="C3" s="171">
        <v>-20286397.75</v>
      </c>
      <c r="D3" t="e">
        <f>VLOOKUP(A3,#REF!,2,FALSE)</f>
        <v>#REF!</v>
      </c>
    </row>
    <row r="4" spans="1:4">
      <c r="A4" s="113">
        <v>1035</v>
      </c>
      <c r="B4" s="113" t="s">
        <v>126</v>
      </c>
      <c r="C4" s="171">
        <v>-112774966.18000001</v>
      </c>
      <c r="D4" t="e">
        <f>VLOOKUP(A4,#REF!,2,FALSE)</f>
        <v>#REF!</v>
      </c>
    </row>
    <row r="5" spans="1:4">
      <c r="A5" s="113">
        <v>1450</v>
      </c>
      <c r="B5" s="113" t="s">
        <v>127</v>
      </c>
      <c r="C5" s="171">
        <v>-21045576.32</v>
      </c>
      <c r="D5" t="e">
        <f>VLOOKUP(A5,#REF!,2,FALSE)</f>
        <v>#REF!</v>
      </c>
    </row>
    <row r="6" spans="1:4">
      <c r="A6" s="113">
        <v>1510</v>
      </c>
      <c r="B6" s="113" t="s">
        <v>128</v>
      </c>
      <c r="C6" s="171">
        <v>-40712691.990000002</v>
      </c>
      <c r="D6" t="e">
        <f>VLOOKUP(A6,#REF!,2,FALSE)</f>
        <v>#REF!</v>
      </c>
    </row>
    <row r="7" spans="1:4">
      <c r="A7" s="113">
        <v>1710</v>
      </c>
      <c r="B7" s="113" t="s">
        <v>82</v>
      </c>
      <c r="C7" s="171">
        <v>2993505.9</v>
      </c>
      <c r="D7" t="e">
        <f>VLOOKUP(A7,#REF!,2,FALSE)</f>
        <v>#REF!</v>
      </c>
    </row>
    <row r="8" spans="1:4">
      <c r="A8" s="113">
        <v>1720</v>
      </c>
      <c r="B8" s="113" t="s">
        <v>83</v>
      </c>
      <c r="C8" s="171">
        <v>1275720.3899999999</v>
      </c>
      <c r="D8" t="e">
        <f>VLOOKUP(A8,#REF!,2,FALSE)</f>
        <v>#REF!</v>
      </c>
    </row>
    <row r="9" spans="1:4">
      <c r="A9" s="113">
        <v>1790</v>
      </c>
      <c r="B9" s="113" t="s">
        <v>84</v>
      </c>
      <c r="C9" s="171">
        <v>61161.81</v>
      </c>
      <c r="D9" t="e">
        <f>VLOOKUP(A9,#REF!,2,FALSE)</f>
        <v>#REF!</v>
      </c>
    </row>
    <row r="10" spans="1:4">
      <c r="A10" s="113">
        <v>1810</v>
      </c>
      <c r="B10" s="113" t="s">
        <v>85</v>
      </c>
      <c r="C10" s="171">
        <v>1328096.33</v>
      </c>
      <c r="D10" t="e">
        <f>VLOOKUP(A10,#REF!,2,FALSE)</f>
        <v>#REF!</v>
      </c>
    </row>
    <row r="11" spans="1:4">
      <c r="A11" s="113">
        <v>2130</v>
      </c>
      <c r="B11" s="113" t="s">
        <v>86</v>
      </c>
      <c r="C11" s="171">
        <v>21449672.370000001</v>
      </c>
      <c r="D11" t="e">
        <f>VLOOKUP(A11,#REF!,2,FALSE)</f>
        <v>#REF!</v>
      </c>
    </row>
    <row r="12" spans="1:4">
      <c r="A12" s="113">
        <v>2210</v>
      </c>
      <c r="B12" s="113" t="s">
        <v>87</v>
      </c>
      <c r="C12" s="171">
        <v>1613530360.75</v>
      </c>
      <c r="D12" t="e">
        <f>VLOOKUP(A12,#REF!,2,FALSE)</f>
        <v>#REF!</v>
      </c>
    </row>
    <row r="13" spans="1:4">
      <c r="A13" s="113">
        <v>2215</v>
      </c>
      <c r="B13" s="113" t="s">
        <v>88</v>
      </c>
      <c r="C13" s="171">
        <v>87382269.090000004</v>
      </c>
      <c r="D13" t="e">
        <f>VLOOKUP(A13,#REF!,2,FALSE)</f>
        <v>#REF!</v>
      </c>
    </row>
    <row r="14" spans="1:4">
      <c r="A14" s="113">
        <v>2220</v>
      </c>
      <c r="B14" s="113" t="s">
        <v>89</v>
      </c>
      <c r="C14" s="171">
        <v>5515274.0800000001</v>
      </c>
      <c r="D14" t="e">
        <f>VLOOKUP(A14,#REF!,2,FALSE)</f>
        <v>#REF!</v>
      </c>
    </row>
    <row r="15" spans="1:4">
      <c r="A15" s="113">
        <v>2225</v>
      </c>
      <c r="B15" s="113" t="s">
        <v>90</v>
      </c>
      <c r="C15" s="171">
        <v>229254286.55000001</v>
      </c>
      <c r="D15" t="e">
        <f>VLOOKUP(A15,#REF!,2,FALSE)</f>
        <v>#REF!</v>
      </c>
    </row>
    <row r="16" spans="1:4">
      <c r="A16" s="113">
        <v>2230</v>
      </c>
      <c r="B16" s="113" t="s">
        <v>91</v>
      </c>
      <c r="C16" s="171">
        <v>4411083.08</v>
      </c>
      <c r="D16" t="e">
        <f>VLOOKUP(A16,#REF!,2,FALSE)</f>
        <v>#REF!</v>
      </c>
    </row>
    <row r="17" spans="1:4">
      <c r="A17" s="113">
        <v>2235</v>
      </c>
      <c r="B17" s="113" t="s">
        <v>92</v>
      </c>
      <c r="C17" s="171">
        <v>12947526.93</v>
      </c>
      <c r="D17" t="e">
        <f>VLOOKUP(A17,#REF!,2,FALSE)</f>
        <v>#REF!</v>
      </c>
    </row>
    <row r="18" spans="1:4">
      <c r="A18" s="113">
        <v>2240</v>
      </c>
      <c r="B18" s="113" t="s">
        <v>48</v>
      </c>
      <c r="C18" s="171">
        <v>810531.44</v>
      </c>
      <c r="D18" t="e">
        <f>VLOOKUP(A18,#REF!,2,FALSE)</f>
        <v>#REF!</v>
      </c>
    </row>
    <row r="19" spans="1:4">
      <c r="A19" s="113">
        <v>2242</v>
      </c>
      <c r="B19" s="113" t="s">
        <v>93</v>
      </c>
      <c r="C19" s="171">
        <v>6814687.6699999999</v>
      </c>
      <c r="D19" t="e">
        <f>VLOOKUP(A19,#REF!,2,FALSE)</f>
        <v>#REF!</v>
      </c>
    </row>
    <row r="20" spans="1:4">
      <c r="A20" s="113">
        <v>2245</v>
      </c>
      <c r="B20" s="113" t="s">
        <v>94</v>
      </c>
      <c r="C20" s="171">
        <v>5326138.07</v>
      </c>
      <c r="D20" t="e">
        <f>VLOOKUP(A20,#REF!,2,FALSE)</f>
        <v>#REF!</v>
      </c>
    </row>
    <row r="21" spans="1:4">
      <c r="A21" s="113">
        <v>2396</v>
      </c>
      <c r="B21" s="113" t="s">
        <v>47</v>
      </c>
      <c r="C21" s="171">
        <v>349223.28</v>
      </c>
      <c r="D21" t="e">
        <f>VLOOKUP(A21,#REF!,2,FALSE)</f>
        <v>#REF!</v>
      </c>
    </row>
    <row r="22" spans="1:4">
      <c r="A22" s="113">
        <v>2510</v>
      </c>
      <c r="B22" s="113" t="s">
        <v>129</v>
      </c>
      <c r="C22" s="171">
        <v>-1132125436.0799999</v>
      </c>
      <c r="D22" t="e">
        <f>VLOOKUP(A22,#REF!,2,FALSE)</f>
        <v>#REF!</v>
      </c>
    </row>
    <row r="23" spans="1:4">
      <c r="A23" s="113">
        <v>2515</v>
      </c>
      <c r="B23" s="113" t="s">
        <v>130</v>
      </c>
      <c r="C23" s="171">
        <v>-77250164.390000001</v>
      </c>
      <c r="D23" t="e">
        <f>VLOOKUP(A23,#REF!,2,FALSE)</f>
        <v>#REF!</v>
      </c>
    </row>
    <row r="24" spans="1:4">
      <c r="A24" s="113">
        <v>2520</v>
      </c>
      <c r="B24" s="113" t="s">
        <v>131</v>
      </c>
      <c r="C24" s="171">
        <v>-3399223.01</v>
      </c>
      <c r="D24" t="e">
        <f>VLOOKUP(A24,#REF!,2,FALSE)</f>
        <v>#REF!</v>
      </c>
    </row>
    <row r="25" spans="1:4">
      <c r="A25" s="113">
        <v>2525</v>
      </c>
      <c r="B25" s="113" t="s">
        <v>95</v>
      </c>
      <c r="C25" s="171">
        <v>-174554238.18000001</v>
      </c>
      <c r="D25" t="e">
        <f>VLOOKUP(A25,#REF!,2,FALSE)</f>
        <v>#REF!</v>
      </c>
    </row>
    <row r="26" spans="1:4">
      <c r="A26" s="113">
        <v>2530</v>
      </c>
      <c r="B26" s="113" t="s">
        <v>132</v>
      </c>
      <c r="C26" s="171">
        <v>-4012814.15</v>
      </c>
      <c r="D26" t="e">
        <f>VLOOKUP(A26,#REF!,2,FALSE)</f>
        <v>#REF!</v>
      </c>
    </row>
    <row r="27" spans="1:4">
      <c r="A27" s="113">
        <v>2535</v>
      </c>
      <c r="B27" s="113" t="s">
        <v>133</v>
      </c>
      <c r="C27" s="171">
        <v>-8358999.6399999997</v>
      </c>
      <c r="D27" t="e">
        <f>VLOOKUP(A27,#REF!,2,FALSE)</f>
        <v>#REF!</v>
      </c>
    </row>
    <row r="28" spans="1:4">
      <c r="A28" s="113">
        <v>2540</v>
      </c>
      <c r="B28" s="113" t="s">
        <v>134</v>
      </c>
      <c r="C28" s="171">
        <v>-695072.51</v>
      </c>
      <c r="D28" t="e">
        <f>VLOOKUP(A28,#REF!,2,FALSE)</f>
        <v>#REF!</v>
      </c>
    </row>
    <row r="29" spans="1:4">
      <c r="A29" s="113">
        <v>2542</v>
      </c>
      <c r="B29" s="113" t="s">
        <v>135</v>
      </c>
      <c r="C29" s="171">
        <v>-5465395.3300000001</v>
      </c>
      <c r="D29" t="e">
        <f>VLOOKUP(A29,#REF!,2,FALSE)</f>
        <v>#REF!</v>
      </c>
    </row>
    <row r="30" spans="1:4">
      <c r="A30" s="113">
        <v>2545</v>
      </c>
      <c r="B30" s="113" t="s">
        <v>136</v>
      </c>
      <c r="C30" s="171">
        <v>-4540337.42</v>
      </c>
      <c r="D30" t="e">
        <f>VLOOKUP(A30,#REF!,2,FALSE)</f>
        <v>#REF!</v>
      </c>
    </row>
    <row r="31" spans="1:4">
      <c r="A31" s="113">
        <v>2630</v>
      </c>
      <c r="B31" s="113" t="s">
        <v>137</v>
      </c>
      <c r="C31" s="171">
        <v>-18954743.620000001</v>
      </c>
      <c r="D31" t="e">
        <f>VLOOKUP(A31,#REF!,2,FALSE)</f>
        <v>#REF!</v>
      </c>
    </row>
    <row r="32" spans="1:4">
      <c r="A32" s="113">
        <v>3110</v>
      </c>
      <c r="B32" s="113" t="s">
        <v>38</v>
      </c>
      <c r="C32" s="171">
        <v>2439032.7799999998</v>
      </c>
      <c r="D32" t="e">
        <f>VLOOKUP(A32,#REF!,2,FALSE)</f>
        <v>#REF!</v>
      </c>
    </row>
    <row r="33" spans="1:4">
      <c r="A33" s="113">
        <v>3120</v>
      </c>
      <c r="B33" s="113" t="s">
        <v>96</v>
      </c>
      <c r="C33" s="171">
        <v>2513665.79</v>
      </c>
      <c r="D33" t="e">
        <f>VLOOKUP(A33,#REF!,2,FALSE)</f>
        <v>#REF!</v>
      </c>
    </row>
    <row r="34" spans="1:4">
      <c r="A34" s="113">
        <v>3130</v>
      </c>
      <c r="B34" s="113" t="s">
        <v>97</v>
      </c>
      <c r="C34" s="171">
        <v>162189.06</v>
      </c>
      <c r="D34" t="e">
        <f>VLOOKUP(A34,#REF!,2,FALSE)</f>
        <v>#REF!</v>
      </c>
    </row>
    <row r="35" spans="1:4">
      <c r="A35" s="113">
        <v>3132</v>
      </c>
      <c r="B35" s="113" t="s">
        <v>98</v>
      </c>
      <c r="C35" s="171">
        <v>1504245.6</v>
      </c>
      <c r="D35" t="e">
        <f>VLOOKUP(A35,#REF!,2,FALSE)</f>
        <v>#REF!</v>
      </c>
    </row>
    <row r="36" spans="1:4">
      <c r="A36" s="113">
        <v>3143</v>
      </c>
      <c r="B36" s="113" t="s">
        <v>99</v>
      </c>
      <c r="C36" s="171">
        <v>1942007.08</v>
      </c>
      <c r="D36" t="e">
        <f>VLOOKUP(A36,#REF!,2,FALSE)</f>
        <v>#REF!</v>
      </c>
    </row>
    <row r="37" spans="1:4">
      <c r="A37" s="113">
        <v>3144</v>
      </c>
      <c r="B37" s="113" t="s">
        <v>100</v>
      </c>
      <c r="C37" s="171">
        <v>624068.73</v>
      </c>
      <c r="D37" t="e">
        <f>VLOOKUP(A37,#REF!,2,FALSE)</f>
        <v>#REF!</v>
      </c>
    </row>
    <row r="38" spans="1:4">
      <c r="A38" s="113">
        <v>3145</v>
      </c>
      <c r="B38" s="113" t="s">
        <v>101</v>
      </c>
      <c r="C38" s="171">
        <v>929795.86</v>
      </c>
      <c r="D38" t="e">
        <f>VLOOKUP(A38,#REF!,2,FALSE)</f>
        <v>#REF!</v>
      </c>
    </row>
    <row r="39" spans="1:4">
      <c r="A39" s="113">
        <v>3146</v>
      </c>
      <c r="B39" s="113" t="s">
        <v>102</v>
      </c>
      <c r="C39" s="171">
        <v>608088.92000000004</v>
      </c>
      <c r="D39" t="e">
        <f>VLOOKUP(A39,#REF!,2,FALSE)</f>
        <v>#REF!</v>
      </c>
    </row>
    <row r="40" spans="1:4">
      <c r="A40" s="113">
        <v>3149</v>
      </c>
      <c r="B40" s="113" t="s">
        <v>103</v>
      </c>
      <c r="C40" s="171">
        <v>1490700.15</v>
      </c>
      <c r="D40" t="e">
        <f>VLOOKUP(A40,#REF!,2,FALSE)</f>
        <v>#REF!</v>
      </c>
    </row>
    <row r="41" spans="1:4">
      <c r="A41" s="113">
        <v>3151</v>
      </c>
      <c r="B41" s="113" t="s">
        <v>104</v>
      </c>
      <c r="C41" s="171">
        <v>741792.99</v>
      </c>
      <c r="D41" t="e">
        <f>VLOOKUP(A41,#REF!,2,FALSE)</f>
        <v>#REF!</v>
      </c>
    </row>
    <row r="42" spans="1:4">
      <c r="A42" s="113">
        <v>3152</v>
      </c>
      <c r="B42" s="113" t="s">
        <v>105</v>
      </c>
      <c r="C42" s="171">
        <v>3881846.98</v>
      </c>
      <c r="D42" t="e">
        <f>VLOOKUP(A42,#REF!,2,FALSE)</f>
        <v>#REF!</v>
      </c>
    </row>
    <row r="43" spans="1:4">
      <c r="A43" s="113">
        <v>3154</v>
      </c>
      <c r="B43" s="113" t="s">
        <v>106</v>
      </c>
      <c r="C43" s="171">
        <v>5324650.17</v>
      </c>
      <c r="D43" t="e">
        <f>VLOOKUP(A43,#REF!,2,FALSE)</f>
        <v>#REF!</v>
      </c>
    </row>
    <row r="44" spans="1:4">
      <c r="A44" s="113">
        <v>3156</v>
      </c>
      <c r="B44" s="113" t="s">
        <v>107</v>
      </c>
      <c r="C44" s="171">
        <v>2079679.06</v>
      </c>
      <c r="D44" t="e">
        <f>VLOOKUP(A44,#REF!,2,FALSE)</f>
        <v>#REF!</v>
      </c>
    </row>
    <row r="45" spans="1:4">
      <c r="A45" s="113">
        <v>4110</v>
      </c>
      <c r="B45" s="113" t="s">
        <v>138</v>
      </c>
      <c r="C45" s="171">
        <v>-10843353.17</v>
      </c>
      <c r="D45" t="e">
        <f>VLOOKUP(A45,#REF!,2,FALSE)</f>
        <v>#REF!</v>
      </c>
    </row>
    <row r="46" spans="1:4">
      <c r="A46" s="113">
        <v>4120</v>
      </c>
      <c r="B46" s="113" t="s">
        <v>139</v>
      </c>
      <c r="C46" s="171">
        <v>-426779.27</v>
      </c>
      <c r="D46" t="e">
        <f>VLOOKUP(A46,#REF!,2,FALSE)</f>
        <v>#REF!</v>
      </c>
    </row>
    <row r="47" spans="1:4">
      <c r="A47" s="113">
        <v>4135</v>
      </c>
      <c r="B47" s="113" t="s">
        <v>140</v>
      </c>
      <c r="C47" s="171">
        <v>-5812406.1600000001</v>
      </c>
      <c r="D47" t="e">
        <f>VLOOKUP(A47,#REF!,2,FALSE)</f>
        <v>#REF!</v>
      </c>
    </row>
    <row r="48" spans="1:4">
      <c r="A48" s="113">
        <v>4146</v>
      </c>
      <c r="B48" s="113" t="s">
        <v>141</v>
      </c>
      <c r="C48" s="171">
        <v>-2706795.3</v>
      </c>
      <c r="D48" t="e">
        <f>VLOOKUP(A48,#REF!,2,FALSE)</f>
        <v>#REF!</v>
      </c>
    </row>
    <row r="49" spans="1:4">
      <c r="A49" s="113">
        <v>4210</v>
      </c>
      <c r="B49" s="113" t="s">
        <v>108</v>
      </c>
      <c r="C49" s="171">
        <v>21873693.579999998</v>
      </c>
      <c r="D49" t="e">
        <f>VLOOKUP(A49,#REF!,2,FALSE)</f>
        <v>#REF!</v>
      </c>
    </row>
    <row r="50" spans="1:4">
      <c r="A50" s="113">
        <v>4215</v>
      </c>
      <c r="B50" s="113" t="s">
        <v>109</v>
      </c>
      <c r="C50" s="171">
        <v>7763678.3399999999</v>
      </c>
      <c r="D50" t="e">
        <f>VLOOKUP(A50,#REF!,2,FALSE)</f>
        <v>#REF!</v>
      </c>
    </row>
    <row r="51" spans="1:4">
      <c r="A51" s="113">
        <v>4225</v>
      </c>
      <c r="B51" s="113" t="s">
        <v>110</v>
      </c>
      <c r="C51" s="171">
        <v>838798.65</v>
      </c>
      <c r="D51" t="e">
        <f>VLOOKUP(A51,#REF!,2,FALSE)</f>
        <v>#REF!</v>
      </c>
    </row>
    <row r="52" spans="1:4">
      <c r="A52" s="113">
        <v>4247</v>
      </c>
      <c r="B52" s="113" t="s">
        <v>111</v>
      </c>
      <c r="C52" s="171">
        <v>2486097.69</v>
      </c>
      <c r="D52" t="e">
        <f>VLOOKUP(A52,#REF!,2,FALSE)</f>
        <v>#REF!</v>
      </c>
    </row>
    <row r="53" spans="1:4">
      <c r="A53" s="113">
        <v>4249</v>
      </c>
      <c r="B53" s="113" t="s">
        <v>112</v>
      </c>
      <c r="C53" s="171">
        <v>428687.88</v>
      </c>
      <c r="D53" t="e">
        <f>VLOOKUP(A53,#REF!,2,FALSE)</f>
        <v>#REF!</v>
      </c>
    </row>
    <row r="54" spans="1:4">
      <c r="A54" s="113">
        <v>4315</v>
      </c>
      <c r="B54" s="113" t="s">
        <v>142</v>
      </c>
      <c r="C54" s="171">
        <v>-1113174.3</v>
      </c>
      <c r="D54" t="e">
        <f>VLOOKUP(A54,#REF!,2,FALSE)</f>
        <v>#REF!</v>
      </c>
    </row>
    <row r="55" spans="1:4">
      <c r="A55" s="113">
        <v>4414</v>
      </c>
      <c r="B55" s="113" t="s">
        <v>143</v>
      </c>
      <c r="C55" s="171">
        <v>-8292713.3899999997</v>
      </c>
      <c r="D55" t="e">
        <f>VLOOKUP(A55,#REF!,2,FALSE)</f>
        <v>#REF!</v>
      </c>
    </row>
    <row r="56" spans="1:4">
      <c r="A56" s="113">
        <v>4415</v>
      </c>
      <c r="B56" s="113" t="s">
        <v>144</v>
      </c>
      <c r="C56" s="171">
        <v>769247</v>
      </c>
      <c r="D56" t="e">
        <f>VLOOKUP(A56,#REF!,2,FALSE)</f>
        <v>#REF!</v>
      </c>
    </row>
    <row r="57" spans="1:4">
      <c r="A57" s="113">
        <v>4416</v>
      </c>
      <c r="B57" s="113" t="s">
        <v>145</v>
      </c>
      <c r="C57" s="171">
        <v>-205407.81</v>
      </c>
      <c r="D57" t="e">
        <f>VLOOKUP(A57,#REF!,2,FALSE)</f>
        <v>#REF!</v>
      </c>
    </row>
    <row r="58" spans="1:4">
      <c r="A58" s="113">
        <v>4417</v>
      </c>
      <c r="B58" s="113" t="s">
        <v>146</v>
      </c>
      <c r="C58" s="171">
        <v>10023946</v>
      </c>
      <c r="D58" t="e">
        <f>VLOOKUP(A58,#REF!,2,FALSE)</f>
        <v>#REF!</v>
      </c>
    </row>
    <row r="59" spans="1:4">
      <c r="A59" s="113">
        <v>4420</v>
      </c>
      <c r="B59" s="113" t="s">
        <v>147</v>
      </c>
      <c r="C59" s="171">
        <v>-1022871</v>
      </c>
      <c r="D59" t="e">
        <f>VLOOKUP(A59,#REF!,2,FALSE)</f>
        <v>#REF!</v>
      </c>
    </row>
    <row r="60" spans="1:4">
      <c r="A60" s="113">
        <v>4421</v>
      </c>
      <c r="B60" s="113" t="s">
        <v>148</v>
      </c>
      <c r="C60" s="171">
        <v>-1430880</v>
      </c>
      <c r="D60" t="e">
        <f>VLOOKUP(A60,#REF!,2,FALSE)</f>
        <v>#REF!</v>
      </c>
    </row>
    <row r="61" spans="1:4">
      <c r="A61" s="113">
        <v>4422</v>
      </c>
      <c r="B61" s="113" t="s">
        <v>295</v>
      </c>
      <c r="C61" s="171">
        <v>88601.5</v>
      </c>
      <c r="D61" t="e">
        <f>VLOOKUP(A61,#REF!,2,FALSE)</f>
        <v>#REF!</v>
      </c>
    </row>
    <row r="62" spans="1:4">
      <c r="A62" s="113">
        <v>4435</v>
      </c>
      <c r="B62" s="113" t="s">
        <v>149</v>
      </c>
      <c r="C62" s="171">
        <v>2856132.93</v>
      </c>
      <c r="D62" t="e">
        <f>VLOOKUP(A62,#REF!,2,FALSE)</f>
        <v>#REF!</v>
      </c>
    </row>
    <row r="63" spans="1:4">
      <c r="A63" s="113">
        <v>4708</v>
      </c>
      <c r="B63" s="113" t="s">
        <v>150</v>
      </c>
      <c r="C63" s="171">
        <v>-1585601</v>
      </c>
      <c r="D63" t="e">
        <f>VLOOKUP(A63,#REF!,2,FALSE)</f>
        <v>#REF!</v>
      </c>
    </row>
    <row r="64" spans="1:4">
      <c r="A64" s="113">
        <v>4710</v>
      </c>
      <c r="B64" s="113" t="s">
        <v>151</v>
      </c>
      <c r="C64" s="171">
        <v>-283333.67</v>
      </c>
      <c r="D64" t="e">
        <f>VLOOKUP(A64,#REF!,2,FALSE)</f>
        <v>#REF!</v>
      </c>
    </row>
    <row r="65" spans="1:4">
      <c r="A65" s="113">
        <v>4730</v>
      </c>
      <c r="B65" s="113" t="s">
        <v>373</v>
      </c>
      <c r="C65" s="171">
        <v>8500701</v>
      </c>
      <c r="D65" t="e">
        <f>VLOOKUP(A65,#REF!,2,FALSE)</f>
        <v>#REF!</v>
      </c>
    </row>
    <row r="66" spans="1:4">
      <c r="A66" s="113">
        <v>4735</v>
      </c>
      <c r="B66" s="113" t="s">
        <v>152</v>
      </c>
      <c r="C66" s="171">
        <v>-11869939.68</v>
      </c>
      <c r="D66" t="e">
        <f>VLOOKUP(A66,#REF!,2,FALSE)</f>
        <v>#REF!</v>
      </c>
    </row>
    <row r="67" spans="1:4">
      <c r="A67" s="113">
        <v>4740</v>
      </c>
      <c r="B67" s="113" t="s">
        <v>153</v>
      </c>
      <c r="C67" s="171">
        <v>-94943.72</v>
      </c>
      <c r="D67" t="e">
        <f>VLOOKUP(A67,#REF!,2,FALSE)</f>
        <v>#REF!</v>
      </c>
    </row>
    <row r="68" spans="1:4">
      <c r="A68" s="113">
        <v>4741</v>
      </c>
      <c r="B68" s="113" t="s">
        <v>154</v>
      </c>
      <c r="C68" s="171">
        <v>-11698349.699999999</v>
      </c>
      <c r="D68" t="e">
        <f>VLOOKUP(A68,#REF!,2,FALSE)</f>
        <v>#REF!</v>
      </c>
    </row>
    <row r="69" spans="1:4">
      <c r="A69" s="113">
        <v>4746</v>
      </c>
      <c r="B69" s="113" t="s">
        <v>155</v>
      </c>
      <c r="C69" s="171">
        <v>-683536.1</v>
      </c>
      <c r="D69" t="e">
        <f>VLOOKUP(A69,#REF!,2,FALSE)</f>
        <v>#REF!</v>
      </c>
    </row>
    <row r="70" spans="1:4">
      <c r="A70" s="113">
        <v>4750</v>
      </c>
      <c r="B70" s="113" t="s">
        <v>156</v>
      </c>
      <c r="C70" s="171">
        <v>193047.2</v>
      </c>
      <c r="D70" t="e">
        <f>VLOOKUP(A70,#REF!,2,FALSE)</f>
        <v>#REF!</v>
      </c>
    </row>
    <row r="71" spans="1:4">
      <c r="A71" s="113">
        <v>4751</v>
      </c>
      <c r="B71" s="113" t="s">
        <v>157</v>
      </c>
      <c r="C71" s="171">
        <v>924632.86</v>
      </c>
      <c r="D71" t="e">
        <f>VLOOKUP(A71,#REF!,2,FALSE)</f>
        <v>#REF!</v>
      </c>
    </row>
    <row r="72" spans="1:4">
      <c r="A72" s="113">
        <v>4752</v>
      </c>
      <c r="B72" s="113" t="s">
        <v>460</v>
      </c>
      <c r="C72" s="171">
        <v>3058646.77</v>
      </c>
      <c r="D72" t="e">
        <f>VLOOKUP(A72,#REF!,2,FALSE)</f>
        <v>#REF!</v>
      </c>
    </row>
    <row r="73" spans="1:4">
      <c r="A73" s="113">
        <v>5010</v>
      </c>
      <c r="B73" s="113" t="s">
        <v>113</v>
      </c>
      <c r="C73" s="171">
        <v>848445.03</v>
      </c>
      <c r="D73" t="e">
        <f>VLOOKUP(A73,#REF!,2,FALSE)</f>
        <v>#REF!</v>
      </c>
    </row>
    <row r="74" spans="1:4">
      <c r="A74" s="113">
        <v>5011</v>
      </c>
      <c r="B74" s="113" t="s">
        <v>114</v>
      </c>
      <c r="C74" s="171">
        <v>500000</v>
      </c>
      <c r="D74" t="e">
        <f>VLOOKUP(A74,#REF!,2,FALSE)</f>
        <v>#REF!</v>
      </c>
    </row>
    <row r="75" spans="1:4">
      <c r="A75" s="113">
        <v>5023</v>
      </c>
      <c r="B75" s="113" t="s">
        <v>299</v>
      </c>
      <c r="C75" s="171">
        <v>14632.11</v>
      </c>
      <c r="D75" t="e">
        <f>VLOOKUP(A75,#REF!,2,FALSE)</f>
        <v>#REF!</v>
      </c>
    </row>
    <row r="76" spans="1:4">
      <c r="A76" s="113">
        <v>5040</v>
      </c>
      <c r="B76" s="113" t="s">
        <v>115</v>
      </c>
      <c r="C76" s="171">
        <v>-3477</v>
      </c>
      <c r="D76" t="e">
        <f>VLOOKUP(A76,#REF!,2,FALSE)</f>
        <v>#REF!</v>
      </c>
    </row>
    <row r="77" spans="1:4">
      <c r="A77" s="113">
        <v>5050</v>
      </c>
      <c r="B77" s="113" t="s">
        <v>116</v>
      </c>
      <c r="C77" s="171">
        <v>9938.7900000000009</v>
      </c>
      <c r="D77" t="e">
        <f>VLOOKUP(A77,#REF!,2,FALSE)</f>
        <v>#REF!</v>
      </c>
    </row>
    <row r="78" spans="1:4">
      <c r="A78" s="113">
        <v>5110</v>
      </c>
      <c r="B78" s="113" t="s">
        <v>117</v>
      </c>
      <c r="C78" s="171">
        <v>83348142.859999999</v>
      </c>
      <c r="D78" t="e">
        <f>VLOOKUP(A78,#REF!,2,FALSE)</f>
        <v>#REF!</v>
      </c>
    </row>
    <row r="79" spans="1:4">
      <c r="A79" s="113">
        <v>5115</v>
      </c>
      <c r="B79" s="113" t="s">
        <v>118</v>
      </c>
      <c r="C79" s="171">
        <v>365430.6</v>
      </c>
      <c r="D79" t="e">
        <f>VLOOKUP(A79,#REF!,2,FALSE)</f>
        <v>#REF!</v>
      </c>
    </row>
    <row r="80" spans="1:4">
      <c r="A80" s="113">
        <v>5117</v>
      </c>
      <c r="B80" s="113" t="s">
        <v>300</v>
      </c>
      <c r="C80" s="171">
        <v>87522370</v>
      </c>
      <c r="D80" t="e">
        <f>VLOOKUP(A80,#REF!,2,FALSE)</f>
        <v>#REF!</v>
      </c>
    </row>
    <row r="81" spans="1:4">
      <c r="A81" s="113">
        <v>5120</v>
      </c>
      <c r="B81" s="113" t="s">
        <v>119</v>
      </c>
      <c r="C81" s="171">
        <v>154715025.15000001</v>
      </c>
      <c r="D81" t="e">
        <f>VLOOKUP(A81,#REF!,2,FALSE)</f>
        <v>#REF!</v>
      </c>
    </row>
    <row r="82" spans="1:4">
      <c r="A82" s="113">
        <v>5121</v>
      </c>
      <c r="B82" s="113" t="s">
        <v>344</v>
      </c>
      <c r="C82" s="171">
        <v>45262025.539999999</v>
      </c>
      <c r="D82" t="e">
        <f>VLOOKUP(A82,#REF!,2,FALSE)</f>
        <v>#REF!</v>
      </c>
    </row>
    <row r="83" spans="1:4">
      <c r="A83" s="113">
        <v>5124</v>
      </c>
      <c r="B83" s="113" t="s">
        <v>120</v>
      </c>
      <c r="C83" s="171">
        <v>8602406.7699999996</v>
      </c>
      <c r="D83" t="e">
        <f>VLOOKUP(A83,#REF!,2,FALSE)</f>
        <v>#REF!</v>
      </c>
    </row>
    <row r="84" spans="1:4">
      <c r="A84" s="113">
        <v>5126</v>
      </c>
      <c r="B84" s="113" t="s">
        <v>121</v>
      </c>
      <c r="C84" s="171">
        <v>1954132.42</v>
      </c>
      <c r="D84" t="e">
        <f>VLOOKUP(A84,#REF!,2,FALSE)</f>
        <v>#REF!</v>
      </c>
    </row>
    <row r="85" spans="1:4">
      <c r="A85" s="113">
        <v>5128</v>
      </c>
      <c r="B85" s="113" t="s">
        <v>374</v>
      </c>
      <c r="C85" s="171">
        <v>10555675.119999999</v>
      </c>
      <c r="D85" t="e">
        <f>VLOOKUP(A85,#REF!,2,FALSE)</f>
        <v>#REF!</v>
      </c>
    </row>
    <row r="86" spans="1:4">
      <c r="A86" s="113">
        <v>5131</v>
      </c>
      <c r="B86" s="113" t="s">
        <v>122</v>
      </c>
      <c r="C86" s="171">
        <v>23606.63</v>
      </c>
      <c r="D86" t="e">
        <f>VLOOKUP(A86,#REF!,2,FALSE)</f>
        <v>#REF!</v>
      </c>
    </row>
    <row r="87" spans="1:4">
      <c r="A87" s="113">
        <v>5199</v>
      </c>
      <c r="B87" s="113" t="s">
        <v>123</v>
      </c>
      <c r="C87" s="171">
        <v>9891645.8200000003</v>
      </c>
      <c r="D87" t="e">
        <f>VLOOKUP(A87,#REF!,2,FALSE)</f>
        <v>#REF!</v>
      </c>
    </row>
    <row r="88" spans="1:4">
      <c r="A88">
        <v>8030</v>
      </c>
      <c r="B88" t="s">
        <v>375</v>
      </c>
      <c r="C88" s="50">
        <v>-125424910.27</v>
      </c>
      <c r="D88" t="e">
        <f>VLOOKUP(A88,#REF!,2,FALSE)</f>
        <v>#REF!</v>
      </c>
    </row>
    <row r="89" spans="1:4">
      <c r="B89" t="s">
        <v>376</v>
      </c>
      <c r="C89" s="128">
        <f>SUM(C2:C88)</f>
        <v>140499911.04000008</v>
      </c>
      <c r="D89" t="e">
        <f>VLOOKUP(A89,#REF!,2,FALSE)</f>
        <v>#REF!</v>
      </c>
    </row>
    <row r="90" spans="1:4">
      <c r="D90" t="e">
        <f>VLOOKUP(A90,#REF!,2,FALSE)</f>
        <v>#REF!</v>
      </c>
    </row>
    <row r="91" spans="1:4">
      <c r="D91" t="e">
        <f>VLOOKUP(A91,#REF!,2,FALSE)</f>
        <v>#REF!</v>
      </c>
    </row>
    <row r="92" spans="1:4">
      <c r="D92" t="e">
        <f>VLOOKUP(A92,#REF!,2,FALSE)</f>
        <v>#REF!</v>
      </c>
    </row>
    <row r="93" spans="1:4">
      <c r="A93" s="113">
        <v>6110</v>
      </c>
      <c r="B93" s="113" t="s">
        <v>377</v>
      </c>
      <c r="C93" s="171">
        <v>34211056.18</v>
      </c>
      <c r="D93" t="e">
        <f>VLOOKUP(A93,#REF!,2,FALSE)</f>
        <v>#REF!</v>
      </c>
    </row>
    <row r="94" spans="1:4">
      <c r="A94" s="113">
        <v>6120</v>
      </c>
      <c r="B94" s="113" t="s">
        <v>378</v>
      </c>
      <c r="C94" s="171">
        <v>13433882.32</v>
      </c>
      <c r="D94" t="e">
        <f>VLOOKUP(A94,#REF!,2,FALSE)</f>
        <v>#REF!</v>
      </c>
    </row>
    <row r="95" spans="1:4">
      <c r="A95" s="113">
        <v>6130</v>
      </c>
      <c r="B95" s="113" t="s">
        <v>379</v>
      </c>
      <c r="C95" s="171">
        <v>1019531.82</v>
      </c>
      <c r="D95" t="e">
        <f>VLOOKUP(A95,#REF!,2,FALSE)</f>
        <v>#REF!</v>
      </c>
    </row>
    <row r="96" spans="1:4">
      <c r="A96" s="113">
        <v>6140</v>
      </c>
      <c r="B96" s="113" t="s">
        <v>102</v>
      </c>
      <c r="C96" s="171">
        <v>1751235.77</v>
      </c>
      <c r="D96" t="e">
        <f>VLOOKUP(A96,#REF!,2,FALSE)</f>
        <v>#REF!</v>
      </c>
    </row>
    <row r="97" spans="1:4">
      <c r="A97" s="113">
        <v>6141</v>
      </c>
      <c r="B97" s="113" t="s">
        <v>175</v>
      </c>
      <c r="C97" s="171">
        <v>1692075.47</v>
      </c>
      <c r="D97" t="e">
        <f>VLOOKUP(A97,#REF!,2,FALSE)</f>
        <v>#REF!</v>
      </c>
    </row>
    <row r="98" spans="1:4">
      <c r="A98" s="113">
        <v>6142</v>
      </c>
      <c r="B98" s="113" t="s">
        <v>380</v>
      </c>
      <c r="C98" s="171">
        <v>325568.81</v>
      </c>
      <c r="D98" t="e">
        <f>VLOOKUP(A98,#REF!,2,FALSE)</f>
        <v>#REF!</v>
      </c>
    </row>
    <row r="99" spans="1:4">
      <c r="A99" s="113">
        <v>6143</v>
      </c>
      <c r="B99" s="113" t="s">
        <v>176</v>
      </c>
      <c r="C99" s="171">
        <v>748416.57</v>
      </c>
      <c r="D99" t="e">
        <f>VLOOKUP(A99,#REF!,2,FALSE)</f>
        <v>#REF!</v>
      </c>
    </row>
    <row r="100" spans="1:4">
      <c r="A100" s="113">
        <v>6144</v>
      </c>
      <c r="B100" s="113" t="s">
        <v>177</v>
      </c>
      <c r="C100" s="171">
        <v>-9916.7999999999993</v>
      </c>
      <c r="D100" t="e">
        <f>VLOOKUP(A100,#REF!,2,FALSE)</f>
        <v>#REF!</v>
      </c>
    </row>
    <row r="101" spans="1:4">
      <c r="A101" s="113">
        <v>6145</v>
      </c>
      <c r="B101" s="113" t="s">
        <v>99</v>
      </c>
      <c r="C101" s="171">
        <v>4242118.3</v>
      </c>
      <c r="D101" t="e">
        <f>VLOOKUP(A101,#REF!,2,FALSE)</f>
        <v>#REF!</v>
      </c>
    </row>
    <row r="102" spans="1:4">
      <c r="A102" s="113">
        <v>6146</v>
      </c>
      <c r="B102" s="113" t="s">
        <v>178</v>
      </c>
      <c r="C102" s="171">
        <v>1269161.47</v>
      </c>
      <c r="D102" t="e">
        <f>VLOOKUP(A102,#REF!,2,FALSE)</f>
        <v>#REF!</v>
      </c>
    </row>
    <row r="103" spans="1:4">
      <c r="A103" s="113">
        <v>6148</v>
      </c>
      <c r="B103" s="113" t="s">
        <v>179</v>
      </c>
      <c r="C103" s="171">
        <v>5041.67</v>
      </c>
      <c r="D103" t="e">
        <f>VLOOKUP(A103,#REF!,2,FALSE)</f>
        <v>#REF!</v>
      </c>
    </row>
    <row r="104" spans="1:4">
      <c r="A104" s="113">
        <v>6149</v>
      </c>
      <c r="B104" s="113" t="s">
        <v>381</v>
      </c>
      <c r="C104" s="171">
        <v>2287473.52</v>
      </c>
      <c r="D104" t="e">
        <f>VLOOKUP(A104,#REF!,2,FALSE)</f>
        <v>#REF!</v>
      </c>
    </row>
    <row r="105" spans="1:4">
      <c r="A105" s="113">
        <v>6150</v>
      </c>
      <c r="B105" s="113" t="s">
        <v>180</v>
      </c>
      <c r="C105" s="171">
        <v>302106.2</v>
      </c>
      <c r="D105" t="e">
        <f>VLOOKUP(A105,#REF!,2,FALSE)</f>
        <v>#REF!</v>
      </c>
    </row>
    <row r="106" spans="1:4">
      <c r="A106" s="113">
        <v>6151</v>
      </c>
      <c r="B106" s="113" t="s">
        <v>181</v>
      </c>
      <c r="C106" s="171">
        <v>-30617.98</v>
      </c>
      <c r="D106" t="e">
        <f>VLOOKUP(A106,#REF!,2,FALSE)</f>
        <v>#REF!</v>
      </c>
    </row>
    <row r="107" spans="1:4">
      <c r="A107" s="113">
        <v>6160</v>
      </c>
      <c r="B107" s="113" t="s">
        <v>182</v>
      </c>
      <c r="C107" s="171">
        <v>260824.4</v>
      </c>
      <c r="D107" t="e">
        <f>VLOOKUP(A107,#REF!,2,FALSE)</f>
        <v>#REF!</v>
      </c>
    </row>
    <row r="108" spans="1:4">
      <c r="A108" s="113">
        <v>6161</v>
      </c>
      <c r="B108" s="113" t="s">
        <v>183</v>
      </c>
      <c r="C108" s="171">
        <v>824102.85</v>
      </c>
      <c r="D108" t="e">
        <f>VLOOKUP(A108,#REF!,2,FALSE)</f>
        <v>#REF!</v>
      </c>
    </row>
    <row r="109" spans="1:4">
      <c r="A109" s="113">
        <v>6162</v>
      </c>
      <c r="B109" s="113" t="s">
        <v>184</v>
      </c>
      <c r="C109" s="171">
        <v>2836941.82</v>
      </c>
      <c r="D109" t="e">
        <f>VLOOKUP(A109,#REF!,2,FALSE)</f>
        <v>#REF!</v>
      </c>
    </row>
    <row r="110" spans="1:4">
      <c r="A110" s="113">
        <v>6165</v>
      </c>
      <c r="B110" s="113" t="s">
        <v>185</v>
      </c>
      <c r="C110" s="171">
        <v>-151154.22</v>
      </c>
      <c r="D110" t="e">
        <f>VLOOKUP(A110,#REF!,2,FALSE)</f>
        <v>#REF!</v>
      </c>
    </row>
    <row r="111" spans="1:4">
      <c r="A111" s="113">
        <v>6166</v>
      </c>
      <c r="B111" s="113" t="s">
        <v>186</v>
      </c>
      <c r="C111" s="171">
        <v>203529.03</v>
      </c>
      <c r="D111" t="e">
        <f>VLOOKUP(A111,#REF!,2,FALSE)</f>
        <v>#REF!</v>
      </c>
    </row>
    <row r="112" spans="1:4">
      <c r="A112" s="113">
        <v>6170</v>
      </c>
      <c r="B112" s="113" t="s">
        <v>187</v>
      </c>
      <c r="C112" s="171">
        <v>538600</v>
      </c>
      <c r="D112" t="e">
        <f>VLOOKUP(A112,#REF!,2,FALSE)</f>
        <v>#REF!</v>
      </c>
    </row>
    <row r="113" spans="1:4">
      <c r="A113" s="113">
        <v>6171</v>
      </c>
      <c r="B113" s="113" t="s">
        <v>188</v>
      </c>
      <c r="C113" s="171">
        <v>19769601.5</v>
      </c>
      <c r="D113" t="e">
        <f>VLOOKUP(A113,#REF!,2,FALSE)</f>
        <v>#REF!</v>
      </c>
    </row>
    <row r="114" spans="1:4">
      <c r="A114" s="113">
        <v>6172</v>
      </c>
      <c r="B114" s="113" t="s">
        <v>189</v>
      </c>
      <c r="C114" s="171">
        <v>5383.33</v>
      </c>
      <c r="D114" t="e">
        <f>VLOOKUP(A114,#REF!,2,FALSE)</f>
        <v>#REF!</v>
      </c>
    </row>
    <row r="115" spans="1:4">
      <c r="A115" s="113">
        <v>6173</v>
      </c>
      <c r="B115" s="113" t="s">
        <v>190</v>
      </c>
      <c r="C115" s="171">
        <v>41319.42</v>
      </c>
      <c r="D115" t="e">
        <f>VLOOKUP(A115,#REF!,2,FALSE)</f>
        <v>#REF!</v>
      </c>
    </row>
    <row r="116" spans="1:4">
      <c r="A116" s="113">
        <v>6209</v>
      </c>
      <c r="B116" s="113" t="s">
        <v>191</v>
      </c>
      <c r="C116" s="171">
        <v>593228.5</v>
      </c>
      <c r="D116" t="e">
        <f>VLOOKUP(A116,#REF!,2,FALSE)</f>
        <v>#REF!</v>
      </c>
    </row>
    <row r="117" spans="1:4">
      <c r="A117" s="113">
        <v>6210</v>
      </c>
      <c r="B117" s="113" t="s">
        <v>192</v>
      </c>
      <c r="C117" s="171">
        <v>316258.33</v>
      </c>
      <c r="D117" t="e">
        <f>VLOOKUP(A117,#REF!,2,FALSE)</f>
        <v>#REF!</v>
      </c>
    </row>
    <row r="118" spans="1:4">
      <c r="A118" s="113">
        <v>6211</v>
      </c>
      <c r="B118" s="113" t="s">
        <v>193</v>
      </c>
      <c r="C118" s="171">
        <v>2765192.68</v>
      </c>
      <c r="D118" t="e">
        <f>VLOOKUP(A118,#REF!,2,FALSE)</f>
        <v>#REF!</v>
      </c>
    </row>
    <row r="119" spans="1:4">
      <c r="A119" s="113">
        <v>6212</v>
      </c>
      <c r="B119" s="113" t="s">
        <v>194</v>
      </c>
      <c r="C119" s="171">
        <v>1445761.96</v>
      </c>
      <c r="D119" t="e">
        <f>VLOOKUP(A119,#REF!,2,FALSE)</f>
        <v>#REF!</v>
      </c>
    </row>
    <row r="120" spans="1:4">
      <c r="A120" s="113">
        <v>6213</v>
      </c>
      <c r="B120" s="113" t="s">
        <v>195</v>
      </c>
      <c r="C120" s="171">
        <v>945200.99</v>
      </c>
      <c r="D120" t="e">
        <f>VLOOKUP(A120,#REF!,2,FALSE)</f>
        <v>#REF!</v>
      </c>
    </row>
    <row r="121" spans="1:4">
      <c r="A121" s="113">
        <v>6214</v>
      </c>
      <c r="B121" s="113" t="s">
        <v>196</v>
      </c>
      <c r="C121" s="171">
        <v>360532.34</v>
      </c>
      <c r="D121" t="e">
        <f>VLOOKUP(A121,#REF!,2,FALSE)</f>
        <v>#REF!</v>
      </c>
    </row>
    <row r="122" spans="1:4">
      <c r="A122" s="113">
        <v>6215</v>
      </c>
      <c r="B122" s="113" t="s">
        <v>197</v>
      </c>
      <c r="C122" s="171">
        <v>220718.33</v>
      </c>
      <c r="D122" t="e">
        <f>VLOOKUP(A122,#REF!,2,FALSE)</f>
        <v>#REF!</v>
      </c>
    </row>
    <row r="123" spans="1:4">
      <c r="A123" s="113">
        <v>6216</v>
      </c>
      <c r="B123" s="113" t="s">
        <v>198</v>
      </c>
      <c r="C123" s="171">
        <v>144034.17000000001</v>
      </c>
      <c r="D123" t="e">
        <f>VLOOKUP(A123,#REF!,2,FALSE)</f>
        <v>#REF!</v>
      </c>
    </row>
    <row r="124" spans="1:4">
      <c r="A124" s="113">
        <v>6217</v>
      </c>
      <c r="B124" s="113" t="s">
        <v>199</v>
      </c>
      <c r="C124" s="171">
        <v>990753.94</v>
      </c>
      <c r="D124" t="e">
        <f>VLOOKUP(A124,#REF!,2,FALSE)</f>
        <v>#REF!</v>
      </c>
    </row>
    <row r="125" spans="1:4">
      <c r="A125" s="113">
        <v>6218</v>
      </c>
      <c r="B125" s="113" t="s">
        <v>200</v>
      </c>
      <c r="C125" s="171">
        <v>1406711.57</v>
      </c>
      <c r="D125" t="e">
        <f>VLOOKUP(A125,#REF!,2,FALSE)</f>
        <v>#REF!</v>
      </c>
    </row>
    <row r="126" spans="1:4">
      <c r="A126" s="113">
        <v>6219</v>
      </c>
      <c r="B126" s="113" t="s">
        <v>201</v>
      </c>
      <c r="C126" s="171">
        <v>361537.11</v>
      </c>
      <c r="D126" t="e">
        <f>VLOOKUP(A126,#REF!,2,FALSE)</f>
        <v>#REF!</v>
      </c>
    </row>
    <row r="127" spans="1:4">
      <c r="A127" s="113">
        <v>6220</v>
      </c>
      <c r="B127" s="113" t="s">
        <v>202</v>
      </c>
      <c r="C127" s="171">
        <v>711074.09</v>
      </c>
      <c r="D127" t="e">
        <f>VLOOKUP(A127,#REF!,2,FALSE)</f>
        <v>#REF!</v>
      </c>
    </row>
    <row r="128" spans="1:4">
      <c r="A128" s="113">
        <v>6221</v>
      </c>
      <c r="B128" s="113" t="s">
        <v>203</v>
      </c>
      <c r="C128" s="171">
        <v>921214.56</v>
      </c>
      <c r="D128" t="e">
        <f>VLOOKUP(A128,#REF!,2,FALSE)</f>
        <v>#REF!</v>
      </c>
    </row>
    <row r="129" spans="1:4">
      <c r="A129" s="113">
        <v>6222</v>
      </c>
      <c r="B129" s="113" t="s">
        <v>204</v>
      </c>
      <c r="C129" s="171">
        <v>167372.46</v>
      </c>
      <c r="D129" t="e">
        <f>VLOOKUP(A129,#REF!,2,FALSE)</f>
        <v>#REF!</v>
      </c>
    </row>
    <row r="130" spans="1:4">
      <c r="A130" s="113">
        <v>6223</v>
      </c>
      <c r="B130" s="113" t="s">
        <v>205</v>
      </c>
      <c r="C130" s="171">
        <v>5553827.6600000001</v>
      </c>
      <c r="D130" t="e">
        <f>VLOOKUP(A130,#REF!,2,FALSE)</f>
        <v>#REF!</v>
      </c>
    </row>
    <row r="131" spans="1:4">
      <c r="A131" s="113">
        <v>6224</v>
      </c>
      <c r="B131" s="113" t="s">
        <v>382</v>
      </c>
      <c r="C131" s="171">
        <v>298393.86</v>
      </c>
      <c r="D131" t="e">
        <f>VLOOKUP(A131,#REF!,2,FALSE)</f>
        <v>#REF!</v>
      </c>
    </row>
    <row r="132" spans="1:4">
      <c r="A132" s="113">
        <v>6240</v>
      </c>
      <c r="B132" s="113" t="s">
        <v>207</v>
      </c>
      <c r="C132" s="171">
        <v>3807559.55</v>
      </c>
      <c r="D132" t="e">
        <f>VLOOKUP(A132,#REF!,2,FALSE)</f>
        <v>#REF!</v>
      </c>
    </row>
    <row r="133" spans="1:4">
      <c r="A133" s="113">
        <v>6241</v>
      </c>
      <c r="B133" s="113" t="s">
        <v>208</v>
      </c>
      <c r="C133" s="171">
        <v>6351010</v>
      </c>
      <c r="D133" t="e">
        <f>VLOOKUP(A133,#REF!,2,FALSE)</f>
        <v>#REF!</v>
      </c>
    </row>
    <row r="134" spans="1:4">
      <c r="A134" s="113">
        <v>6245</v>
      </c>
      <c r="B134" s="113" t="s">
        <v>210</v>
      </c>
      <c r="C134" s="171">
        <v>599250</v>
      </c>
      <c r="D134" t="e">
        <f>VLOOKUP(A134,#REF!,2,FALSE)</f>
        <v>#REF!</v>
      </c>
    </row>
    <row r="135" spans="1:4">
      <c r="A135" s="113">
        <v>6246</v>
      </c>
      <c r="B135" s="113" t="s">
        <v>211</v>
      </c>
      <c r="C135" s="171">
        <v>1712025</v>
      </c>
      <c r="D135" t="e">
        <f>VLOOKUP(A135,#REF!,2,FALSE)</f>
        <v>#REF!</v>
      </c>
    </row>
    <row r="136" spans="1:4">
      <c r="A136" s="113">
        <v>6305</v>
      </c>
      <c r="B136" s="113" t="s">
        <v>212</v>
      </c>
      <c r="C136" s="171">
        <v>2694654.7</v>
      </c>
      <c r="D136" t="e">
        <f>VLOOKUP(A136,#REF!,2,FALSE)</f>
        <v>#REF!</v>
      </c>
    </row>
    <row r="137" spans="1:4">
      <c r="A137" s="113">
        <v>6306</v>
      </c>
      <c r="B137" s="113" t="s">
        <v>213</v>
      </c>
      <c r="C137" s="171">
        <v>19833.330000000002</v>
      </c>
      <c r="D137" t="e">
        <f>VLOOKUP(A137,#REF!,2,FALSE)</f>
        <v>#REF!</v>
      </c>
    </row>
    <row r="138" spans="1:4">
      <c r="A138" s="113">
        <v>6308</v>
      </c>
      <c r="B138" s="113" t="s">
        <v>214</v>
      </c>
      <c r="C138" s="171">
        <v>3237609.05</v>
      </c>
      <c r="D138" t="e">
        <f>VLOOKUP(A138,#REF!,2,FALSE)</f>
        <v>#REF!</v>
      </c>
    </row>
    <row r="139" spans="1:4">
      <c r="A139" s="113">
        <v>6309</v>
      </c>
      <c r="B139" s="113" t="s">
        <v>215</v>
      </c>
      <c r="C139" s="171">
        <v>1909117.8</v>
      </c>
      <c r="D139" t="e">
        <f>VLOOKUP(A139,#REF!,2,FALSE)</f>
        <v>#REF!</v>
      </c>
    </row>
    <row r="140" spans="1:4">
      <c r="A140" s="113">
        <v>6320</v>
      </c>
      <c r="B140" s="113" t="s">
        <v>217</v>
      </c>
      <c r="C140" s="171">
        <v>26284.87</v>
      </c>
      <c r="D140" t="e">
        <f>VLOOKUP(A140,#REF!,2,FALSE)</f>
        <v>#REF!</v>
      </c>
    </row>
    <row r="141" spans="1:4">
      <c r="A141" s="113">
        <v>6321</v>
      </c>
      <c r="B141" s="113" t="s">
        <v>218</v>
      </c>
      <c r="C141" s="171">
        <v>2520000</v>
      </c>
      <c r="D141" t="e">
        <f>VLOOKUP(A141,#REF!,2,FALSE)</f>
        <v>#REF!</v>
      </c>
    </row>
    <row r="142" spans="1:4">
      <c r="A142" s="113">
        <v>6322</v>
      </c>
      <c r="B142" s="113" t="s">
        <v>219</v>
      </c>
      <c r="C142" s="171">
        <v>179462.12</v>
      </c>
      <c r="D142" t="e">
        <f>VLOOKUP(A142,#REF!,2,FALSE)</f>
        <v>#REF!</v>
      </c>
    </row>
    <row r="143" spans="1:4">
      <c r="A143" s="113">
        <v>6325</v>
      </c>
      <c r="B143" s="113" t="s">
        <v>220</v>
      </c>
      <c r="C143" s="171">
        <v>2117785.2200000002</v>
      </c>
      <c r="D143" t="e">
        <f>VLOOKUP(A143,#REF!,2,FALSE)</f>
        <v>#REF!</v>
      </c>
    </row>
    <row r="144" spans="1:4">
      <c r="A144" s="113">
        <v>6331</v>
      </c>
      <c r="B144" s="113" t="s">
        <v>221</v>
      </c>
      <c r="C144" s="171">
        <v>1884876.2</v>
      </c>
      <c r="D144" t="e">
        <f>VLOOKUP(A144,#REF!,2,FALSE)</f>
        <v>#REF!</v>
      </c>
    </row>
    <row r="145" spans="1:4">
      <c r="A145" s="113">
        <v>6334</v>
      </c>
      <c r="B145" s="113" t="s">
        <v>222</v>
      </c>
      <c r="C145" s="171">
        <v>560000.04</v>
      </c>
      <c r="D145" t="e">
        <f>VLOOKUP(A145,#REF!,2,FALSE)</f>
        <v>#REF!</v>
      </c>
    </row>
    <row r="146" spans="1:4">
      <c r="A146" s="113">
        <v>6335</v>
      </c>
      <c r="B146" s="113" t="s">
        <v>223</v>
      </c>
      <c r="C146" s="171">
        <v>353290</v>
      </c>
      <c r="D146" t="e">
        <f>VLOOKUP(A146,#REF!,2,FALSE)</f>
        <v>#REF!</v>
      </c>
    </row>
    <row r="147" spans="1:4">
      <c r="A147" s="113">
        <v>6337</v>
      </c>
      <c r="B147" s="113" t="s">
        <v>224</v>
      </c>
      <c r="C147" s="171">
        <v>1904993.93</v>
      </c>
      <c r="D147" t="e">
        <f>VLOOKUP(A147,#REF!,2,FALSE)</f>
        <v>#REF!</v>
      </c>
    </row>
    <row r="148" spans="1:4">
      <c r="A148" s="113">
        <v>6338</v>
      </c>
      <c r="B148" s="113" t="s">
        <v>225</v>
      </c>
      <c r="C148" s="171">
        <v>3000128.56</v>
      </c>
      <c r="D148" t="e">
        <f>VLOOKUP(A148,#REF!,2,FALSE)</f>
        <v>#REF!</v>
      </c>
    </row>
    <row r="149" spans="1:4">
      <c r="A149" s="113">
        <v>6339</v>
      </c>
      <c r="B149" s="113" t="s">
        <v>226</v>
      </c>
      <c r="C149" s="171">
        <v>2311366.14</v>
      </c>
      <c r="D149" t="e">
        <f>VLOOKUP(A149,#REF!,2,FALSE)</f>
        <v>#REF!</v>
      </c>
    </row>
    <row r="150" spans="1:4">
      <c r="A150" s="113">
        <v>6340</v>
      </c>
      <c r="B150" s="113" t="s">
        <v>227</v>
      </c>
      <c r="C150" s="171">
        <v>4123290.86</v>
      </c>
      <c r="D150" t="e">
        <f>VLOOKUP(A150,#REF!,2,FALSE)</f>
        <v>#REF!</v>
      </c>
    </row>
    <row r="151" spans="1:4">
      <c r="A151" s="113">
        <v>6341</v>
      </c>
      <c r="B151" s="113" t="s">
        <v>383</v>
      </c>
      <c r="C151" s="171">
        <v>38555.550000000003</v>
      </c>
      <c r="D151" t="e">
        <f>VLOOKUP(A151,#REF!,2,FALSE)</f>
        <v>#REF!</v>
      </c>
    </row>
    <row r="152" spans="1:4">
      <c r="A152" s="113">
        <v>6342</v>
      </c>
      <c r="B152" s="113" t="s">
        <v>229</v>
      </c>
      <c r="C152" s="171">
        <v>708199.17</v>
      </c>
      <c r="D152" t="e">
        <f>VLOOKUP(A152,#REF!,2,FALSE)</f>
        <v>#REF!</v>
      </c>
    </row>
    <row r="153" spans="1:4">
      <c r="A153" s="113">
        <v>6345</v>
      </c>
      <c r="B153" s="113" t="s">
        <v>231</v>
      </c>
      <c r="C153" s="171">
        <v>1689862.5</v>
      </c>
      <c r="D153" t="e">
        <f>VLOOKUP(A153,#REF!,2,FALSE)</f>
        <v>#REF!</v>
      </c>
    </row>
    <row r="154" spans="1:4">
      <c r="A154" s="113">
        <v>6346</v>
      </c>
      <c r="B154" s="113" t="s">
        <v>232</v>
      </c>
      <c r="C154" s="171">
        <v>398081</v>
      </c>
      <c r="D154" t="e">
        <f>VLOOKUP(A154,#REF!,2,FALSE)</f>
        <v>#REF!</v>
      </c>
    </row>
    <row r="155" spans="1:4">
      <c r="A155" s="113">
        <v>6347</v>
      </c>
      <c r="B155" s="113" t="s">
        <v>233</v>
      </c>
      <c r="C155" s="171">
        <v>156217.81</v>
      </c>
      <c r="D155" t="e">
        <f>VLOOKUP(A155,#REF!,2,FALSE)</f>
        <v>#REF!</v>
      </c>
    </row>
    <row r="156" spans="1:4">
      <c r="A156" s="113">
        <v>6348</v>
      </c>
      <c r="B156" s="113" t="s">
        <v>234</v>
      </c>
      <c r="C156" s="171">
        <v>674502.2</v>
      </c>
      <c r="D156" t="e">
        <f>VLOOKUP(A156,#REF!,2,FALSE)</f>
        <v>#REF!</v>
      </c>
    </row>
    <row r="157" spans="1:4">
      <c r="A157" s="113">
        <v>6351</v>
      </c>
      <c r="B157" s="113" t="s">
        <v>235</v>
      </c>
      <c r="C157" s="171">
        <v>976668.25</v>
      </c>
      <c r="D157" t="e">
        <f>VLOOKUP(A157,#REF!,2,FALSE)</f>
        <v>#REF!</v>
      </c>
    </row>
    <row r="158" spans="1:4">
      <c r="A158" s="113">
        <v>6354</v>
      </c>
      <c r="B158" s="113" t="s">
        <v>384</v>
      </c>
      <c r="C158" s="171">
        <v>18917131.899999999</v>
      </c>
      <c r="D158" t="e">
        <f>VLOOKUP(A158,#REF!,2,FALSE)</f>
        <v>#REF!</v>
      </c>
    </row>
    <row r="159" spans="1:4">
      <c r="A159" s="113">
        <v>6355</v>
      </c>
      <c r="B159" s="113" t="s">
        <v>237</v>
      </c>
      <c r="C159" s="171">
        <v>2946747.2</v>
      </c>
      <c r="D159" t="e">
        <f>VLOOKUP(A159,#REF!,2,FALSE)</f>
        <v>#REF!</v>
      </c>
    </row>
    <row r="160" spans="1:4">
      <c r="A160" s="113">
        <v>6357</v>
      </c>
      <c r="B160" s="113" t="s">
        <v>385</v>
      </c>
      <c r="C160" s="171">
        <v>16214686.359999999</v>
      </c>
      <c r="D160" t="e">
        <f>VLOOKUP(A160,#REF!,2,FALSE)</f>
        <v>#REF!</v>
      </c>
    </row>
    <row r="161" spans="1:4">
      <c r="A161" s="113">
        <v>6358</v>
      </c>
      <c r="B161" s="113" t="s">
        <v>386</v>
      </c>
      <c r="C161" s="171">
        <v>21541262.739999998</v>
      </c>
      <c r="D161" t="e">
        <f>VLOOKUP(A161,#REF!,2,FALSE)</f>
        <v>#REF!</v>
      </c>
    </row>
    <row r="162" spans="1:4">
      <c r="A162" s="113">
        <v>6359</v>
      </c>
      <c r="B162" s="113" t="s">
        <v>238</v>
      </c>
      <c r="C162" s="171">
        <v>9458663.2799999993</v>
      </c>
      <c r="D162" t="e">
        <f>VLOOKUP(A162,#REF!,2,FALSE)</f>
        <v>#REF!</v>
      </c>
    </row>
    <row r="163" spans="1:4">
      <c r="A163" s="113">
        <v>6360</v>
      </c>
      <c r="B163" s="113" t="s">
        <v>239</v>
      </c>
      <c r="C163" s="171">
        <v>837687.28</v>
      </c>
      <c r="D163" t="e">
        <f>VLOOKUP(A163,#REF!,2,FALSE)</f>
        <v>#REF!</v>
      </c>
    </row>
    <row r="164" spans="1:4">
      <c r="A164" s="113">
        <v>6361</v>
      </c>
      <c r="B164" s="113" t="s">
        <v>240</v>
      </c>
      <c r="C164" s="171">
        <v>4073777.83</v>
      </c>
      <c r="D164" t="e">
        <f>VLOOKUP(A164,#REF!,2,FALSE)</f>
        <v>#REF!</v>
      </c>
    </row>
    <row r="165" spans="1:4">
      <c r="A165" s="113">
        <v>6362</v>
      </c>
      <c r="B165" s="113" t="s">
        <v>241</v>
      </c>
      <c r="C165" s="171">
        <v>6371521.8499999996</v>
      </c>
      <c r="D165" t="e">
        <f>VLOOKUP(A165,#REF!,2,FALSE)</f>
        <v>#REF!</v>
      </c>
    </row>
    <row r="166" spans="1:4">
      <c r="A166" s="113">
        <v>6363</v>
      </c>
      <c r="B166" s="113" t="s">
        <v>242</v>
      </c>
      <c r="C166" s="171">
        <v>401394.36</v>
      </c>
      <c r="D166" t="e">
        <f>VLOOKUP(A166,#REF!,2,FALSE)</f>
        <v>#REF!</v>
      </c>
    </row>
    <row r="167" spans="1:4">
      <c r="A167" s="113">
        <v>6365</v>
      </c>
      <c r="B167" s="113" t="s">
        <v>244</v>
      </c>
      <c r="C167" s="171">
        <v>25381</v>
      </c>
      <c r="D167" t="e">
        <f>VLOOKUP(A167,#REF!,2,FALSE)</f>
        <v>#REF!</v>
      </c>
    </row>
    <row r="168" spans="1:4">
      <c r="A168" s="113">
        <v>6366</v>
      </c>
      <c r="B168" s="113" t="s">
        <v>245</v>
      </c>
      <c r="C168" s="171">
        <v>180565.32</v>
      </c>
      <c r="D168" t="e">
        <f>VLOOKUP(A168,#REF!,2,FALSE)</f>
        <v>#REF!</v>
      </c>
    </row>
    <row r="169" spans="1:4">
      <c r="A169" s="113">
        <v>6367</v>
      </c>
      <c r="B169" s="113" t="s">
        <v>246</v>
      </c>
      <c r="C169" s="171">
        <v>16564.439999999999</v>
      </c>
      <c r="D169" t="e">
        <f>VLOOKUP(A169,#REF!,2,FALSE)</f>
        <v>#REF!</v>
      </c>
    </row>
    <row r="170" spans="1:4">
      <c r="A170" s="113">
        <v>6369</v>
      </c>
      <c r="B170" s="113" t="s">
        <v>247</v>
      </c>
      <c r="C170" s="171">
        <v>24724010.600000001</v>
      </c>
      <c r="D170" t="e">
        <f>VLOOKUP(A170,#REF!,2,FALSE)</f>
        <v>#REF!</v>
      </c>
    </row>
    <row r="171" spans="1:4">
      <c r="A171" s="113">
        <v>6390</v>
      </c>
      <c r="B171" s="113" t="s">
        <v>249</v>
      </c>
      <c r="C171" s="171">
        <v>1008366.86</v>
      </c>
      <c r="D171" t="e">
        <f>VLOOKUP(A171,#REF!,2,FALSE)</f>
        <v>#REF!</v>
      </c>
    </row>
    <row r="172" spans="1:4">
      <c r="A172" s="113">
        <v>6391</v>
      </c>
      <c r="B172" s="113" t="s">
        <v>250</v>
      </c>
      <c r="C172" s="171">
        <v>947609.09</v>
      </c>
      <c r="D172" t="e">
        <f>VLOOKUP(A172,#REF!,2,FALSE)</f>
        <v>#REF!</v>
      </c>
    </row>
    <row r="173" spans="1:4">
      <c r="A173" s="113">
        <v>6415</v>
      </c>
      <c r="B173" s="113" t="s">
        <v>342</v>
      </c>
      <c r="C173" s="171">
        <v>423000</v>
      </c>
      <c r="D173" t="e">
        <f>VLOOKUP(A173,#REF!,2,FALSE)</f>
        <v>#REF!</v>
      </c>
    </row>
    <row r="174" spans="1:4">
      <c r="A174" s="113">
        <v>6420</v>
      </c>
      <c r="B174" s="113" t="s">
        <v>251</v>
      </c>
      <c r="C174" s="171">
        <v>1411600</v>
      </c>
      <c r="D174" t="e">
        <f>VLOOKUP(A174,#REF!,2,FALSE)</f>
        <v>#REF!</v>
      </c>
    </row>
    <row r="175" spans="1:4">
      <c r="A175" s="113">
        <v>6440</v>
      </c>
      <c r="B175" s="113" t="s">
        <v>253</v>
      </c>
      <c r="C175" s="171">
        <v>1722350</v>
      </c>
      <c r="D175" t="e">
        <f>VLOOKUP(A175,#REF!,2,FALSE)</f>
        <v>#REF!</v>
      </c>
    </row>
    <row r="176" spans="1:4">
      <c r="A176" s="113">
        <v>6445</v>
      </c>
      <c r="B176" s="113" t="s">
        <v>306</v>
      </c>
      <c r="C176" s="171">
        <v>2164128.33</v>
      </c>
      <c r="D176" t="e">
        <f>VLOOKUP(A176,#REF!,2,FALSE)</f>
        <v>#REF!</v>
      </c>
    </row>
    <row r="177" spans="1:4">
      <c r="A177" s="113">
        <v>6450</v>
      </c>
      <c r="B177" s="113" t="s">
        <v>254</v>
      </c>
      <c r="C177" s="171">
        <v>109249.8</v>
      </c>
      <c r="D177" t="e">
        <f>VLOOKUP(A177,#REF!,2,FALSE)</f>
        <v>#REF!</v>
      </c>
    </row>
    <row r="178" spans="1:4">
      <c r="A178" s="113">
        <v>6510</v>
      </c>
      <c r="B178" s="113" t="s">
        <v>255</v>
      </c>
      <c r="C178" s="171">
        <v>76566739.959999993</v>
      </c>
      <c r="D178" t="e">
        <f>VLOOKUP(A178,#REF!,2,FALSE)</f>
        <v>#REF!</v>
      </c>
    </row>
    <row r="179" spans="1:4">
      <c r="A179" s="113">
        <v>6514</v>
      </c>
      <c r="B179" s="113" t="s">
        <v>256</v>
      </c>
      <c r="C179" s="171">
        <v>527933.12</v>
      </c>
      <c r="D179" t="e">
        <f>VLOOKUP(A179,#REF!,2,FALSE)</f>
        <v>#REF!</v>
      </c>
    </row>
    <row r="180" spans="1:4">
      <c r="A180" s="113">
        <v>6516</v>
      </c>
      <c r="B180" s="113" t="s">
        <v>307</v>
      </c>
      <c r="C180" s="171">
        <v>153111.01999999999</v>
      </c>
      <c r="D180" t="e">
        <f>VLOOKUP(A180,#REF!,2,FALSE)</f>
        <v>#REF!</v>
      </c>
    </row>
    <row r="181" spans="1:4">
      <c r="A181" s="113">
        <v>6518</v>
      </c>
      <c r="B181" s="113" t="s">
        <v>257</v>
      </c>
      <c r="C181" s="171">
        <v>3474862.04</v>
      </c>
      <c r="D181" t="e">
        <f>VLOOKUP(A181,#REF!,2,FALSE)</f>
        <v>#REF!</v>
      </c>
    </row>
    <row r="182" spans="1:4">
      <c r="A182" s="113">
        <v>6519</v>
      </c>
      <c r="B182" s="113" t="s">
        <v>308</v>
      </c>
      <c r="C182" s="171">
        <v>473239.01</v>
      </c>
      <c r="D182" t="e">
        <f>VLOOKUP(A182,#REF!,2,FALSE)</f>
        <v>#REF!</v>
      </c>
    </row>
    <row r="183" spans="1:4">
      <c r="A183" s="113">
        <v>6530</v>
      </c>
      <c r="B183" s="113" t="s">
        <v>258</v>
      </c>
      <c r="C183" s="171">
        <v>9712041</v>
      </c>
      <c r="D183" t="e">
        <f>VLOOKUP(A183,#REF!,2,FALSE)</f>
        <v>#REF!</v>
      </c>
    </row>
    <row r="184" spans="1:4">
      <c r="A184" s="113">
        <v>6610</v>
      </c>
      <c r="B184" s="113" t="s">
        <v>388</v>
      </c>
      <c r="C184" s="171">
        <v>789605</v>
      </c>
      <c r="D184" t="e">
        <f>VLOOKUP(A184,#REF!,2,FALSE)</f>
        <v>#REF!</v>
      </c>
    </row>
    <row r="185" spans="1:4">
      <c r="A185" s="113">
        <v>6620</v>
      </c>
      <c r="B185" s="113" t="s">
        <v>260</v>
      </c>
      <c r="C185" s="171">
        <v>1981750.3</v>
      </c>
      <c r="D185" t="e">
        <f>VLOOKUP(A185,#REF!,2,FALSE)</f>
        <v>#REF!</v>
      </c>
    </row>
    <row r="186" spans="1:4">
      <c r="A186" s="113">
        <v>6640</v>
      </c>
      <c r="B186" s="113" t="s">
        <v>262</v>
      </c>
      <c r="C186" s="171">
        <v>2362044.1</v>
      </c>
      <c r="D186" t="e">
        <f>VLOOKUP(A186,#REF!,2,FALSE)</f>
        <v>#REF!</v>
      </c>
    </row>
    <row r="187" spans="1:4">
      <c r="A187" s="113">
        <v>6650</v>
      </c>
      <c r="B187" s="113" t="s">
        <v>263</v>
      </c>
      <c r="C187" s="171">
        <v>12500</v>
      </c>
      <c r="D187" t="e">
        <f>VLOOKUP(A187,#REF!,2,FALSE)</f>
        <v>#REF!</v>
      </c>
    </row>
    <row r="188" spans="1:4">
      <c r="A188" s="113">
        <v>6660</v>
      </c>
      <c r="B188" s="113" t="s">
        <v>264</v>
      </c>
      <c r="C188" s="171">
        <v>4266350</v>
      </c>
      <c r="D188" t="e">
        <f>VLOOKUP(A188,#REF!,2,FALSE)</f>
        <v>#REF!</v>
      </c>
    </row>
    <row r="189" spans="1:4">
      <c r="A189" s="113">
        <v>6740</v>
      </c>
      <c r="B189" s="113" t="s">
        <v>265</v>
      </c>
      <c r="C189" s="171">
        <v>8545303.9700000007</v>
      </c>
      <c r="D189" t="e">
        <f>VLOOKUP(A189,#REF!,2,FALSE)</f>
        <v>#REF!</v>
      </c>
    </row>
    <row r="190" spans="1:4">
      <c r="A190" s="113">
        <v>6750</v>
      </c>
      <c r="B190" s="113" t="s">
        <v>266</v>
      </c>
      <c r="C190" s="171">
        <v>791316.21</v>
      </c>
      <c r="D190" t="e">
        <f>VLOOKUP(A190,#REF!,2,FALSE)</f>
        <v>#REF!</v>
      </c>
    </row>
    <row r="191" spans="1:4">
      <c r="A191" s="113">
        <v>6810</v>
      </c>
      <c r="B191" s="113" t="s">
        <v>267</v>
      </c>
      <c r="C191" s="171">
        <v>255150.32</v>
      </c>
      <c r="D191" t="e">
        <f>VLOOKUP(A191,#REF!,2,FALSE)</f>
        <v>#REF!</v>
      </c>
    </row>
    <row r="192" spans="1:4">
      <c r="A192" s="113">
        <v>6814</v>
      </c>
      <c r="B192" s="113" t="s">
        <v>389</v>
      </c>
      <c r="C192" s="171">
        <v>102648275.06</v>
      </c>
      <c r="D192" t="e">
        <f>VLOOKUP(A192,#REF!,2,FALSE)</f>
        <v>#REF!</v>
      </c>
    </row>
    <row r="193" spans="1:4">
      <c r="A193" s="113">
        <v>6890</v>
      </c>
      <c r="B193" s="113" t="s">
        <v>312</v>
      </c>
      <c r="C193" s="171">
        <v>6759696.21</v>
      </c>
      <c r="D193" t="e">
        <f>VLOOKUP(A193,#REF!,2,FALSE)</f>
        <v>#REF!</v>
      </c>
    </row>
    <row r="194" spans="1:4">
      <c r="A194" s="113">
        <v>6910</v>
      </c>
      <c r="B194" s="113" t="s">
        <v>268</v>
      </c>
      <c r="C194" s="171">
        <v>43167928.18</v>
      </c>
      <c r="D194" t="e">
        <f>VLOOKUP(A194,#REF!,2,FALSE)</f>
        <v>#REF!</v>
      </c>
    </row>
    <row r="195" spans="1:4">
      <c r="A195" s="113">
        <v>6911</v>
      </c>
      <c r="B195" s="113" t="s">
        <v>269</v>
      </c>
      <c r="C195" s="171">
        <v>831642.84</v>
      </c>
      <c r="D195" t="e">
        <f>VLOOKUP(A195,#REF!,2,FALSE)</f>
        <v>#REF!</v>
      </c>
    </row>
    <row r="196" spans="1:4">
      <c r="A196" s="113">
        <v>7010</v>
      </c>
      <c r="B196" s="113" t="s">
        <v>158</v>
      </c>
      <c r="C196" s="171">
        <v>-37885172.049999997</v>
      </c>
      <c r="D196" t="e">
        <f>VLOOKUP(A196,#REF!,2,FALSE)</f>
        <v>#REF!</v>
      </c>
    </row>
    <row r="197" spans="1:4">
      <c r="A197" s="113">
        <v>7011</v>
      </c>
      <c r="B197" s="113" t="s">
        <v>159</v>
      </c>
      <c r="C197" s="171">
        <v>-158453139.94999999</v>
      </c>
      <c r="D197" t="e">
        <f>VLOOKUP(A197,#REF!,2,FALSE)</f>
        <v>#REF!</v>
      </c>
    </row>
    <row r="198" spans="1:4">
      <c r="A198" s="113">
        <v>7012</v>
      </c>
      <c r="B198" s="113" t="s">
        <v>160</v>
      </c>
      <c r="C198" s="171">
        <v>-48397751.369999997</v>
      </c>
      <c r="D198" t="e">
        <f>VLOOKUP(A198,#REF!,2,FALSE)</f>
        <v>#REF!</v>
      </c>
    </row>
    <row r="199" spans="1:4">
      <c r="A199" s="113">
        <v>7013</v>
      </c>
      <c r="B199" s="113" t="s">
        <v>161</v>
      </c>
      <c r="C199" s="171">
        <v>-31024307.739999998</v>
      </c>
      <c r="D199" t="e">
        <f>VLOOKUP(A199,#REF!,2,FALSE)</f>
        <v>#REF!</v>
      </c>
    </row>
    <row r="200" spans="1:4">
      <c r="A200" s="113">
        <v>7016</v>
      </c>
      <c r="B200" s="113" t="s">
        <v>162</v>
      </c>
      <c r="C200" s="171">
        <v>-184638.78</v>
      </c>
      <c r="D200" t="e">
        <f>VLOOKUP(A200,#REF!,2,FALSE)</f>
        <v>#REF!</v>
      </c>
    </row>
    <row r="201" spans="1:4">
      <c r="A201" s="113">
        <v>7018</v>
      </c>
      <c r="B201" s="113" t="s">
        <v>163</v>
      </c>
      <c r="C201" s="171">
        <v>-283231.43</v>
      </c>
      <c r="D201" t="e">
        <f>VLOOKUP(A201,#REF!,2,FALSE)</f>
        <v>#REF!</v>
      </c>
    </row>
    <row r="202" spans="1:4">
      <c r="A202" s="113">
        <v>7020</v>
      </c>
      <c r="B202" s="113" t="s">
        <v>390</v>
      </c>
      <c r="C202" s="171">
        <v>-2895721.14</v>
      </c>
      <c r="D202" t="e">
        <f>VLOOKUP(A202,#REF!,2,FALSE)</f>
        <v>#REF!</v>
      </c>
    </row>
    <row r="203" spans="1:4">
      <c r="A203" s="113">
        <v>7030</v>
      </c>
      <c r="B203" s="113" t="s">
        <v>391</v>
      </c>
      <c r="C203" s="171">
        <v>-54596984.130000003</v>
      </c>
      <c r="D203" t="e">
        <f>VLOOKUP(A203,#REF!,2,FALSE)</f>
        <v>#REF!</v>
      </c>
    </row>
    <row r="204" spans="1:4">
      <c r="A204" s="113">
        <v>7031</v>
      </c>
      <c r="B204" s="113" t="s">
        <v>313</v>
      </c>
      <c r="C204" s="171">
        <v>-11777366.58</v>
      </c>
      <c r="D204" t="e">
        <f>VLOOKUP(A204,#REF!,2,FALSE)</f>
        <v>#REF!</v>
      </c>
    </row>
    <row r="205" spans="1:4">
      <c r="A205" s="113">
        <v>7032</v>
      </c>
      <c r="B205" s="113" t="s">
        <v>392</v>
      </c>
      <c r="C205" s="171">
        <v>-1449416.8</v>
      </c>
      <c r="D205" t="e">
        <f>VLOOKUP(A205,#REF!,2,FALSE)</f>
        <v>#REF!</v>
      </c>
    </row>
    <row r="206" spans="1:4">
      <c r="A206" s="113">
        <v>7033</v>
      </c>
      <c r="B206" s="113" t="s">
        <v>314</v>
      </c>
      <c r="C206" s="171">
        <v>-1765571.6</v>
      </c>
      <c r="D206" t="e">
        <f>VLOOKUP(A206,#REF!,2,FALSE)</f>
        <v>#REF!</v>
      </c>
    </row>
    <row r="207" spans="1:4">
      <c r="A207" s="113">
        <v>7034</v>
      </c>
      <c r="B207" s="113" t="s">
        <v>315</v>
      </c>
      <c r="C207" s="171">
        <v>-7718733.3700000001</v>
      </c>
      <c r="D207" t="e">
        <f>VLOOKUP(A207,#REF!,2,FALSE)</f>
        <v>#REF!</v>
      </c>
    </row>
    <row r="208" spans="1:4">
      <c r="A208" s="113">
        <v>7035</v>
      </c>
      <c r="B208" s="113" t="s">
        <v>316</v>
      </c>
      <c r="C208" s="171">
        <v>-52826458.960000001</v>
      </c>
      <c r="D208" t="e">
        <f>VLOOKUP(A208,#REF!,2,FALSE)</f>
        <v>#REF!</v>
      </c>
    </row>
    <row r="209" spans="1:4">
      <c r="A209" s="113">
        <v>7041</v>
      </c>
      <c r="B209" s="113" t="s">
        <v>317</v>
      </c>
      <c r="C209" s="171">
        <v>-5638800.1200000001</v>
      </c>
      <c r="D209" t="e">
        <f>VLOOKUP(A209,#REF!,2,FALSE)</f>
        <v>#REF!</v>
      </c>
    </row>
    <row r="210" spans="1:4">
      <c r="A210" s="113">
        <v>7042</v>
      </c>
      <c r="B210" s="113" t="s">
        <v>318</v>
      </c>
      <c r="C210" s="171">
        <v>-28139782.550000001</v>
      </c>
      <c r="D210" t="e">
        <f>VLOOKUP(A210,#REF!,2,FALSE)</f>
        <v>#REF!</v>
      </c>
    </row>
    <row r="211" spans="1:4">
      <c r="A211" s="113">
        <v>7043</v>
      </c>
      <c r="B211" s="113" t="s">
        <v>319</v>
      </c>
      <c r="C211" s="171">
        <v>-3737726.01</v>
      </c>
      <c r="D211" t="e">
        <f>VLOOKUP(A211,#REF!,2,FALSE)</f>
        <v>#REF!</v>
      </c>
    </row>
    <row r="212" spans="1:4">
      <c r="A212" s="113">
        <v>7044</v>
      </c>
      <c r="B212" s="113" t="s">
        <v>320</v>
      </c>
      <c r="C212" s="171">
        <v>-26171142.27</v>
      </c>
      <c r="D212" t="e">
        <f>VLOOKUP(A212,#REF!,2,FALSE)</f>
        <v>#REF!</v>
      </c>
    </row>
    <row r="213" spans="1:4">
      <c r="A213" s="113">
        <v>7046</v>
      </c>
      <c r="B213" s="113" t="s">
        <v>393</v>
      </c>
      <c r="C213" s="171">
        <v>-3919599.96</v>
      </c>
      <c r="D213" t="e">
        <f>VLOOKUP(A213,#REF!,2,FALSE)</f>
        <v>#REF!</v>
      </c>
    </row>
    <row r="214" spans="1:4">
      <c r="A214" s="113">
        <v>7048</v>
      </c>
      <c r="B214" s="113" t="s">
        <v>394</v>
      </c>
      <c r="C214" s="171">
        <v>-17093303.690000001</v>
      </c>
      <c r="D214" t="e">
        <f>VLOOKUP(A214,#REF!,2,FALSE)</f>
        <v>#REF!</v>
      </c>
    </row>
    <row r="215" spans="1:4">
      <c r="A215" s="113">
        <v>7049</v>
      </c>
      <c r="B215" s="113" t="s">
        <v>395</v>
      </c>
      <c r="C215" s="171">
        <v>-1242618.51</v>
      </c>
      <c r="D215" t="e">
        <f>VLOOKUP(A215,#REF!,2,FALSE)</f>
        <v>#REF!</v>
      </c>
    </row>
    <row r="216" spans="1:4">
      <c r="A216" s="113">
        <v>7050</v>
      </c>
      <c r="B216" s="113" t="s">
        <v>164</v>
      </c>
      <c r="C216" s="171">
        <v>-1431895.82</v>
      </c>
      <c r="D216" t="e">
        <f>VLOOKUP(A216,#REF!,2,FALSE)</f>
        <v>#REF!</v>
      </c>
    </row>
    <row r="217" spans="1:4">
      <c r="A217" s="113">
        <v>7061</v>
      </c>
      <c r="B217" s="113" t="s">
        <v>165</v>
      </c>
      <c r="C217" s="171">
        <v>-812941.68</v>
      </c>
      <c r="D217" t="e">
        <f>VLOOKUP(A217,#REF!,2,FALSE)</f>
        <v>#REF!</v>
      </c>
    </row>
    <row r="218" spans="1:4">
      <c r="A218" s="113">
        <v>7062</v>
      </c>
      <c r="B218" s="113" t="s">
        <v>166</v>
      </c>
      <c r="C218" s="171">
        <v>-33792763.100000001</v>
      </c>
      <c r="D218" t="e">
        <f>VLOOKUP(A218,#REF!,2,FALSE)</f>
        <v>#REF!</v>
      </c>
    </row>
    <row r="219" spans="1:4">
      <c r="A219" s="113">
        <v>7065</v>
      </c>
      <c r="B219" s="113" t="s">
        <v>321</v>
      </c>
      <c r="C219" s="171">
        <v>-729344.52</v>
      </c>
      <c r="D219" t="e">
        <f>VLOOKUP(A219,#REF!,2,FALSE)</f>
        <v>#REF!</v>
      </c>
    </row>
    <row r="220" spans="1:4">
      <c r="A220" s="113">
        <v>7066</v>
      </c>
      <c r="B220" s="113" t="s">
        <v>322</v>
      </c>
      <c r="C220" s="171">
        <v>-1128784.28</v>
      </c>
      <c r="D220" t="e">
        <f>VLOOKUP(A220,#REF!,2,FALSE)</f>
        <v>#REF!</v>
      </c>
    </row>
    <row r="221" spans="1:4">
      <c r="A221" s="113">
        <v>7070</v>
      </c>
      <c r="B221" s="113" t="s">
        <v>167</v>
      </c>
      <c r="C221" s="171">
        <v>-23183.33</v>
      </c>
      <c r="D221" t="e">
        <f>VLOOKUP(A221,#REF!,2,FALSE)</f>
        <v>#REF!</v>
      </c>
    </row>
    <row r="222" spans="1:4">
      <c r="A222" s="113">
        <v>7071</v>
      </c>
      <c r="B222" s="113" t="s">
        <v>168</v>
      </c>
      <c r="C222" s="171">
        <v>-7271621.21</v>
      </c>
      <c r="D222" t="e">
        <f>VLOOKUP(A222,#REF!,2,FALSE)</f>
        <v>#REF!</v>
      </c>
    </row>
    <row r="223" spans="1:4">
      <c r="A223" s="113">
        <v>7075</v>
      </c>
      <c r="B223" s="113" t="s">
        <v>169</v>
      </c>
      <c r="C223" s="171">
        <v>-2698007.4</v>
      </c>
      <c r="D223" t="e">
        <f>VLOOKUP(A223,#REF!,2,FALSE)</f>
        <v>#REF!</v>
      </c>
    </row>
    <row r="224" spans="1:4">
      <c r="A224" s="113">
        <v>7085</v>
      </c>
      <c r="B224" s="113" t="s">
        <v>170</v>
      </c>
      <c r="C224" s="171">
        <v>-525474.85</v>
      </c>
      <c r="D224" t="e">
        <f>VLOOKUP(A224,#REF!,2,FALSE)</f>
        <v>#REF!</v>
      </c>
    </row>
    <row r="225" spans="1:4">
      <c r="A225" s="113">
        <v>7086</v>
      </c>
      <c r="B225" s="113" t="s">
        <v>171</v>
      </c>
      <c r="C225" s="171">
        <v>-3441413.4</v>
      </c>
      <c r="D225" t="e">
        <f>VLOOKUP(A225,#REF!,2,FALSE)</f>
        <v>#REF!</v>
      </c>
    </row>
    <row r="226" spans="1:4">
      <c r="A226" s="113">
        <v>7090</v>
      </c>
      <c r="B226" s="113" t="s">
        <v>172</v>
      </c>
      <c r="C226" s="171">
        <v>-1639735.08</v>
      </c>
      <c r="D226" t="e">
        <f>VLOOKUP(A226,#REF!,2,FALSE)</f>
        <v>#REF!</v>
      </c>
    </row>
    <row r="227" spans="1:4">
      <c r="A227" s="113">
        <v>7110</v>
      </c>
      <c r="B227" s="113" t="s">
        <v>173</v>
      </c>
      <c r="C227" s="171">
        <v>-4775580.46</v>
      </c>
      <c r="D227" t="e">
        <f>VLOOKUP(A227,#REF!,2,FALSE)</f>
        <v>#REF!</v>
      </c>
    </row>
    <row r="228" spans="1:4">
      <c r="A228" s="113">
        <v>7130</v>
      </c>
      <c r="B228" s="113" t="s">
        <v>174</v>
      </c>
      <c r="C228" s="171">
        <v>-7912411.9699999997</v>
      </c>
      <c r="D228" t="e">
        <f>VLOOKUP(A228,#REF!,2,FALSE)</f>
        <v>#REF!</v>
      </c>
    </row>
    <row r="229" spans="1:4">
      <c r="A229" s="113">
        <v>7140</v>
      </c>
      <c r="B229" s="113" t="s">
        <v>343</v>
      </c>
      <c r="C229" s="171">
        <v>-14916.3</v>
      </c>
      <c r="D229" t="e">
        <f>VLOOKUP(A229,#REF!,2,FALSE)</f>
        <v>#REF!</v>
      </c>
    </row>
    <row r="230" spans="1:4">
      <c r="A230" s="113">
        <v>7500</v>
      </c>
      <c r="B230" s="113" t="s">
        <v>389</v>
      </c>
      <c r="C230" s="171">
        <v>-102648275.06</v>
      </c>
      <c r="D230" t="e">
        <f>VLOOKUP(A230,#REF!,2,FALSE)</f>
        <v>#REF!</v>
      </c>
    </row>
    <row r="231" spans="1:4">
      <c r="C231" s="50" t="s">
        <v>397</v>
      </c>
    </row>
    <row r="232" spans="1:4">
      <c r="C232" s="128">
        <f>SUM(C93:C231)</f>
        <v>-140499911.03999996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5"/>
  <sheetViews>
    <sheetView workbookViewId="0">
      <selection activeCell="F25" sqref="F25"/>
    </sheetView>
  </sheetViews>
  <sheetFormatPr defaultRowHeight="12.75"/>
  <cols>
    <col min="2" max="2" width="38.85546875" bestFit="1" customWidth="1"/>
    <col min="3" max="3" width="29" style="50" customWidth="1"/>
  </cols>
  <sheetData>
    <row r="2" spans="2:3">
      <c r="B2" s="182" t="s">
        <v>447</v>
      </c>
      <c r="C2" s="61" t="s">
        <v>451</v>
      </c>
    </row>
    <row r="3" spans="2:3">
      <c r="B3" s="183" t="s">
        <v>14</v>
      </c>
      <c r="C3" s="61">
        <v>305647526.52000004</v>
      </c>
    </row>
    <row r="4" spans="2:3">
      <c r="B4" s="184" t="s">
        <v>24</v>
      </c>
      <c r="C4" s="61">
        <v>14873107.109999999</v>
      </c>
    </row>
    <row r="5" spans="2:3">
      <c r="B5" s="184" t="s">
        <v>25</v>
      </c>
      <c r="C5" s="61">
        <v>34897740.780000001</v>
      </c>
    </row>
    <row r="6" spans="2:3">
      <c r="B6" s="184" t="s">
        <v>26</v>
      </c>
      <c r="C6" s="61">
        <v>11540141.640000001</v>
      </c>
    </row>
    <row r="7" spans="2:3">
      <c r="B7" s="184" t="s">
        <v>27</v>
      </c>
      <c r="C7" s="61">
        <v>329793.34999999998</v>
      </c>
    </row>
    <row r="8" spans="2:3">
      <c r="B8" s="184" t="s">
        <v>28</v>
      </c>
      <c r="C8" s="61">
        <v>0</v>
      </c>
    </row>
    <row r="9" spans="2:3">
      <c r="B9" s="184" t="s">
        <v>301</v>
      </c>
      <c r="C9" s="61">
        <v>73719556.480000004</v>
      </c>
    </row>
    <row r="10" spans="2:3">
      <c r="B10" s="184" t="s">
        <v>346</v>
      </c>
      <c r="C10" s="61">
        <v>0</v>
      </c>
    </row>
    <row r="11" spans="2:3">
      <c r="B11" s="184" t="s">
        <v>298</v>
      </c>
      <c r="C11" s="61">
        <v>14472.78</v>
      </c>
    </row>
    <row r="12" spans="2:3">
      <c r="B12" s="184" t="s">
        <v>297</v>
      </c>
      <c r="C12" s="61">
        <v>3552982.77</v>
      </c>
    </row>
    <row r="13" spans="2:3">
      <c r="B13" s="184" t="s">
        <v>29</v>
      </c>
      <c r="C13" s="61">
        <v>32423028.100000001</v>
      </c>
    </row>
    <row r="14" spans="2:3">
      <c r="B14" s="184" t="s">
        <v>30</v>
      </c>
      <c r="C14" s="61">
        <v>22598042.399999999</v>
      </c>
    </row>
    <row r="15" spans="2:3">
      <c r="B15" s="184" t="s">
        <v>31</v>
      </c>
      <c r="C15" s="61">
        <v>58979.680000000008</v>
      </c>
    </row>
    <row r="16" spans="2:3">
      <c r="B16" s="184" t="s">
        <v>32</v>
      </c>
      <c r="C16" s="61">
        <v>92360940.689999998</v>
      </c>
    </row>
    <row r="17" spans="2:3">
      <c r="B17" s="184" t="s">
        <v>33</v>
      </c>
      <c r="C17" s="61">
        <v>19278740.739999998</v>
      </c>
    </row>
    <row r="18" spans="2:3">
      <c r="B18" s="184" t="s">
        <v>34</v>
      </c>
      <c r="C18" s="61">
        <v>0</v>
      </c>
    </row>
    <row r="19" spans="2:3">
      <c r="B19" s="183" t="s">
        <v>364</v>
      </c>
      <c r="C19" s="61">
        <v>0</v>
      </c>
    </row>
    <row r="20" spans="2:3">
      <c r="B20" s="184" t="s">
        <v>364</v>
      </c>
      <c r="C20" s="61">
        <v>0</v>
      </c>
    </row>
    <row r="21" spans="2:3">
      <c r="B21" s="183" t="s">
        <v>450</v>
      </c>
      <c r="C21" s="61">
        <v>0</v>
      </c>
    </row>
    <row r="22" spans="2:3">
      <c r="B22" s="184" t="s">
        <v>450</v>
      </c>
      <c r="C22" s="61">
        <v>0</v>
      </c>
    </row>
    <row r="23" spans="2:3">
      <c r="B23" s="183" t="s">
        <v>16</v>
      </c>
      <c r="C23" s="61">
        <v>4435428.66</v>
      </c>
    </row>
    <row r="24" spans="2:3">
      <c r="B24" s="184" t="s">
        <v>35</v>
      </c>
      <c r="C24" s="61">
        <v>-17014243.710000001</v>
      </c>
    </row>
    <row r="25" spans="2:3">
      <c r="B25" s="184" t="s">
        <v>36</v>
      </c>
      <c r="C25" s="61">
        <v>21449672.370000001</v>
      </c>
    </row>
    <row r="26" spans="2:3">
      <c r="B26" s="183" t="s">
        <v>10</v>
      </c>
      <c r="C26" s="61">
        <v>28919742.149999999</v>
      </c>
    </row>
    <row r="27" spans="2:3">
      <c r="B27" s="184" t="s">
        <v>289</v>
      </c>
      <c r="C27" s="61">
        <v>2455905.8199999998</v>
      </c>
    </row>
    <row r="28" spans="2:3">
      <c r="B28" s="184" t="s">
        <v>292</v>
      </c>
      <c r="C28" s="61">
        <v>1231009.8600000001</v>
      </c>
    </row>
    <row r="29" spans="2:3">
      <c r="B29" s="184" t="s">
        <v>448</v>
      </c>
      <c r="C29" s="61">
        <v>0</v>
      </c>
    </row>
    <row r="30" spans="2:3">
      <c r="B30" s="184" t="s">
        <v>288</v>
      </c>
      <c r="C30" s="61">
        <v>2530289.64</v>
      </c>
    </row>
    <row r="31" spans="2:3">
      <c r="B31" s="184" t="s">
        <v>291</v>
      </c>
      <c r="C31" s="61">
        <v>2341241.06</v>
      </c>
    </row>
    <row r="32" spans="2:3">
      <c r="B32" s="184" t="s">
        <v>290</v>
      </c>
      <c r="C32" s="61">
        <v>20361295.77</v>
      </c>
    </row>
    <row r="33" spans="2:3">
      <c r="B33" s="183" t="s">
        <v>5</v>
      </c>
      <c r="C33" s="61">
        <v>-71890102.439999998</v>
      </c>
    </row>
    <row r="34" spans="2:3">
      <c r="B34" s="184" t="s">
        <v>287</v>
      </c>
      <c r="C34" s="61">
        <v>-56044971.069999993</v>
      </c>
    </row>
    <row r="35" spans="2:3">
      <c r="B35" s="184" t="s">
        <v>294</v>
      </c>
      <c r="C35" s="61">
        <v>-1857729.72</v>
      </c>
    </row>
    <row r="36" spans="2:3">
      <c r="B36" s="184" t="s">
        <v>293</v>
      </c>
      <c r="C36" s="61">
        <v>-13987401.65</v>
      </c>
    </row>
    <row r="37" spans="2:3">
      <c r="B37" s="183" t="s">
        <v>3</v>
      </c>
      <c r="C37" s="61">
        <v>81534318.609999999</v>
      </c>
    </row>
    <row r="38" spans="2:3">
      <c r="B38" s="184" t="s">
        <v>39</v>
      </c>
      <c r="C38" s="61">
        <v>81534318.609999999</v>
      </c>
    </row>
    <row r="39" spans="2:3">
      <c r="B39" s="183" t="s">
        <v>40</v>
      </c>
      <c r="C39" s="61">
        <v>962439.9800000001</v>
      </c>
    </row>
    <row r="40" spans="2:3">
      <c r="B40" s="184" t="s">
        <v>40</v>
      </c>
      <c r="C40" s="61">
        <v>962439.9800000001</v>
      </c>
    </row>
    <row r="41" spans="2:3">
      <c r="B41" s="183" t="s">
        <v>15</v>
      </c>
      <c r="C41" s="61">
        <v>653586807.12000012</v>
      </c>
    </row>
    <row r="42" spans="2:3">
      <c r="B42" s="184" t="s">
        <v>42</v>
      </c>
      <c r="C42" s="61">
        <v>-1080121223.8299999</v>
      </c>
    </row>
    <row r="43" spans="2:3">
      <c r="B43" s="184" t="s">
        <v>43</v>
      </c>
      <c r="C43" s="61">
        <v>-238118771.5</v>
      </c>
    </row>
    <row r="44" spans="2:3">
      <c r="B44" s="184" t="s">
        <v>44</v>
      </c>
      <c r="C44" s="61">
        <v>-630126.72</v>
      </c>
    </row>
    <row r="45" spans="2:3">
      <c r="B45" s="184" t="s">
        <v>45</v>
      </c>
      <c r="C45" s="61">
        <v>1613395444.05</v>
      </c>
    </row>
    <row r="46" spans="2:3">
      <c r="B46" s="184" t="s">
        <v>449</v>
      </c>
      <c r="C46" s="61">
        <v>0</v>
      </c>
    </row>
    <row r="47" spans="2:3">
      <c r="B47" s="184" t="s">
        <v>46</v>
      </c>
      <c r="C47" s="61">
        <v>342643130.98000002</v>
      </c>
    </row>
    <row r="48" spans="2:3">
      <c r="B48" s="184" t="s">
        <v>47</v>
      </c>
      <c r="C48" s="61">
        <v>15607822.699999999</v>
      </c>
    </row>
    <row r="49" spans="2:3">
      <c r="B49" s="184" t="s">
        <v>48</v>
      </c>
      <c r="C49" s="61">
        <v>810531.44</v>
      </c>
    </row>
    <row r="50" spans="2:3">
      <c r="B50" s="183" t="s">
        <v>2</v>
      </c>
      <c r="C50" s="61">
        <v>21454938.509999998</v>
      </c>
    </row>
    <row r="51" spans="2:3">
      <c r="B51" s="184" t="s">
        <v>49</v>
      </c>
      <c r="C51" s="61">
        <v>3081214.67</v>
      </c>
    </row>
    <row r="52" spans="2:3">
      <c r="B52" s="184" t="s">
        <v>50</v>
      </c>
      <c r="C52" s="61">
        <v>18373723.84</v>
      </c>
    </row>
    <row r="53" spans="2:3">
      <c r="B53" s="183" t="s">
        <v>12</v>
      </c>
      <c r="C53" s="61">
        <v>-41331974.07</v>
      </c>
    </row>
    <row r="54" spans="2:3">
      <c r="B54" s="184" t="s">
        <v>52</v>
      </c>
      <c r="C54" s="61">
        <v>-20286397.75</v>
      </c>
    </row>
    <row r="55" spans="2:3">
      <c r="B55" s="184" t="s">
        <v>53</v>
      </c>
      <c r="C55" s="61">
        <v>-21045576.32</v>
      </c>
    </row>
    <row r="56" spans="2:3">
      <c r="B56" s="183" t="s">
        <v>13</v>
      </c>
      <c r="C56" s="61">
        <v>-112774966.18000001</v>
      </c>
    </row>
    <row r="57" spans="2:3">
      <c r="B57" s="184" t="s">
        <v>13</v>
      </c>
      <c r="C57" s="61">
        <v>-112774966.18000001</v>
      </c>
    </row>
    <row r="58" spans="2:3">
      <c r="B58" s="183" t="s">
        <v>11</v>
      </c>
      <c r="C58" s="61">
        <v>-831600000</v>
      </c>
    </row>
    <row r="59" spans="2:3">
      <c r="B59" s="184" t="s">
        <v>11</v>
      </c>
      <c r="C59" s="61">
        <v>-831600000</v>
      </c>
    </row>
    <row r="60" spans="2:3">
      <c r="B60" s="183" t="s">
        <v>4</v>
      </c>
      <c r="C60" s="61">
        <v>-11763192.330000002</v>
      </c>
    </row>
    <row r="61" spans="2:3">
      <c r="B61" s="184" t="s">
        <v>55</v>
      </c>
      <c r="C61" s="61">
        <v>-2650905.54</v>
      </c>
    </row>
    <row r="62" spans="2:3">
      <c r="B62" s="184" t="s">
        <v>54</v>
      </c>
      <c r="C62" s="61">
        <v>-9112286.790000001</v>
      </c>
    </row>
    <row r="63" spans="2:3">
      <c r="B63" s="183" t="s">
        <v>323</v>
      </c>
      <c r="C63" s="61"/>
    </row>
    <row r="64" spans="2:3">
      <c r="B64" s="184" t="s">
        <v>323</v>
      </c>
      <c r="C64" s="61"/>
    </row>
    <row r="65" spans="2:3">
      <c r="B65" s="183" t="s">
        <v>56</v>
      </c>
      <c r="C65" s="61">
        <v>27180966.530000135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21" workbookViewId="0">
      <selection activeCell="H41" sqref="H1:H41"/>
    </sheetView>
  </sheetViews>
  <sheetFormatPr defaultRowHeight="12.75"/>
  <cols>
    <col min="4" max="4" width="16.85546875" bestFit="1" customWidth="1"/>
    <col min="5" max="5" width="18.140625" bestFit="1" customWidth="1"/>
    <col min="8" max="8" width="5.5703125" bestFit="1" customWidth="1"/>
    <col min="9" max="9" width="9.5703125" bestFit="1" customWidth="1"/>
  </cols>
  <sheetData>
    <row r="1" spans="1:9" ht="15">
      <c r="A1" s="32">
        <v>6144</v>
      </c>
      <c r="B1" s="32" t="s">
        <v>469</v>
      </c>
      <c r="C1" s="33" t="s">
        <v>57</v>
      </c>
      <c r="D1" s="33" t="s">
        <v>64</v>
      </c>
      <c r="E1" s="33" t="s">
        <v>68</v>
      </c>
      <c r="F1" s="33"/>
      <c r="G1" s="33" t="s">
        <v>177</v>
      </c>
      <c r="H1" s="217" t="s">
        <v>480</v>
      </c>
      <c r="I1" s="216">
        <v>1562245.6</v>
      </c>
    </row>
    <row r="2" spans="1:9" ht="15">
      <c r="A2" s="32">
        <v>6148</v>
      </c>
      <c r="B2" s="32" t="s">
        <v>469</v>
      </c>
      <c r="C2" s="33" t="s">
        <v>57</v>
      </c>
      <c r="D2" s="33" t="s">
        <v>7</v>
      </c>
      <c r="E2" s="33" t="s">
        <v>59</v>
      </c>
      <c r="F2" s="33"/>
      <c r="G2" s="33" t="s">
        <v>179</v>
      </c>
      <c r="H2" s="217" t="s">
        <v>480</v>
      </c>
      <c r="I2" s="216">
        <v>233513.27</v>
      </c>
    </row>
    <row r="3" spans="1:9" ht="15">
      <c r="A3" s="32">
        <v>6150</v>
      </c>
      <c r="B3" s="32" t="s">
        <v>469</v>
      </c>
      <c r="C3" s="33" t="s">
        <v>57</v>
      </c>
      <c r="D3" s="33" t="s">
        <v>7</v>
      </c>
      <c r="E3" s="33" t="s">
        <v>59</v>
      </c>
      <c r="F3" s="33"/>
      <c r="G3" s="33" t="s">
        <v>180</v>
      </c>
      <c r="H3" s="217" t="s">
        <v>480</v>
      </c>
      <c r="I3" s="216">
        <v>249870.84</v>
      </c>
    </row>
    <row r="4" spans="1:9" ht="15">
      <c r="A4" s="32">
        <v>6165</v>
      </c>
      <c r="B4" s="32" t="s">
        <v>469</v>
      </c>
      <c r="C4" s="33" t="s">
        <v>57</v>
      </c>
      <c r="D4" s="33" t="s">
        <v>7</v>
      </c>
      <c r="E4" s="33" t="s">
        <v>59</v>
      </c>
      <c r="F4" s="33"/>
      <c r="G4" s="33" t="s">
        <v>185</v>
      </c>
      <c r="H4" s="217" t="s">
        <v>480</v>
      </c>
      <c r="I4" s="216">
        <v>6487702.2800000003</v>
      </c>
    </row>
    <row r="5" spans="1:9" ht="15">
      <c r="A5" s="32">
        <v>6166</v>
      </c>
      <c r="B5" s="32" t="s">
        <v>469</v>
      </c>
      <c r="C5" s="33" t="s">
        <v>57</v>
      </c>
      <c r="D5" s="33" t="s">
        <v>7</v>
      </c>
      <c r="E5" s="33" t="s">
        <v>59</v>
      </c>
      <c r="F5" s="33"/>
      <c r="G5" s="33" t="s">
        <v>186</v>
      </c>
      <c r="H5" s="217" t="s">
        <v>480</v>
      </c>
      <c r="I5" s="216">
        <v>2609572.15</v>
      </c>
    </row>
    <row r="6" spans="1:9" ht="15">
      <c r="A6" s="32">
        <v>6172</v>
      </c>
      <c r="B6" s="32" t="s">
        <v>469</v>
      </c>
      <c r="C6" s="33" t="s">
        <v>57</v>
      </c>
      <c r="D6" s="33" t="s">
        <v>8</v>
      </c>
      <c r="E6" s="39" t="s">
        <v>302</v>
      </c>
      <c r="F6" s="39"/>
      <c r="G6" s="33" t="s">
        <v>189</v>
      </c>
      <c r="H6" s="217" t="s">
        <v>480</v>
      </c>
      <c r="I6" s="216">
        <v>33648.33</v>
      </c>
    </row>
    <row r="7" spans="1:9" ht="15">
      <c r="A7" s="32">
        <v>6173</v>
      </c>
      <c r="B7" s="32" t="s">
        <v>469</v>
      </c>
      <c r="C7" s="33" t="s">
        <v>57</v>
      </c>
      <c r="D7" s="33" t="s">
        <v>7</v>
      </c>
      <c r="E7" s="33" t="s">
        <v>9</v>
      </c>
      <c r="F7" s="33"/>
      <c r="G7" s="33" t="s">
        <v>190</v>
      </c>
      <c r="H7" s="217" t="s">
        <v>480</v>
      </c>
      <c r="I7" s="216">
        <v>321464.24</v>
      </c>
    </row>
    <row r="8" spans="1:9" ht="15">
      <c r="A8" s="32">
        <v>6209</v>
      </c>
      <c r="B8" s="32" t="s">
        <v>469</v>
      </c>
      <c r="C8" s="33" t="s">
        <v>57</v>
      </c>
      <c r="D8" s="33" t="s">
        <v>8</v>
      </c>
      <c r="E8" s="33" t="s">
        <v>73</v>
      </c>
      <c r="F8" s="33"/>
      <c r="G8" s="33" t="s">
        <v>191</v>
      </c>
      <c r="H8" s="217" t="s">
        <v>480</v>
      </c>
      <c r="I8" s="216">
        <v>145251.32</v>
      </c>
    </row>
    <row r="9" spans="1:9" ht="15">
      <c r="A9" s="32">
        <v>6210</v>
      </c>
      <c r="B9" s="32" t="s">
        <v>469</v>
      </c>
      <c r="C9" s="33" t="s">
        <v>57</v>
      </c>
      <c r="D9" s="33" t="s">
        <v>8</v>
      </c>
      <c r="E9" s="33" t="s">
        <v>73</v>
      </c>
      <c r="F9" s="33"/>
      <c r="G9" s="33" t="s">
        <v>192</v>
      </c>
      <c r="H9" s="217" t="s">
        <v>480</v>
      </c>
      <c r="I9" s="216">
        <v>80500</v>
      </c>
    </row>
    <row r="10" spans="1:9" ht="15">
      <c r="A10" s="32">
        <v>6214</v>
      </c>
      <c r="B10" s="32" t="s">
        <v>469</v>
      </c>
      <c r="C10" s="33" t="s">
        <v>57</v>
      </c>
      <c r="D10" s="33" t="s">
        <v>8</v>
      </c>
      <c r="E10" s="33" t="s">
        <v>73</v>
      </c>
      <c r="F10" s="33"/>
      <c r="G10" s="33" t="s">
        <v>196</v>
      </c>
      <c r="H10" s="217" t="s">
        <v>480</v>
      </c>
      <c r="I10" s="216">
        <v>374266.77</v>
      </c>
    </row>
    <row r="11" spans="1:9" ht="15">
      <c r="A11" s="32">
        <v>6215</v>
      </c>
      <c r="B11" s="32" t="s">
        <v>469</v>
      </c>
      <c r="C11" s="33" t="s">
        <v>57</v>
      </c>
      <c r="D11" s="33" t="s">
        <v>8</v>
      </c>
      <c r="E11" s="33" t="s">
        <v>73</v>
      </c>
      <c r="F11" s="33"/>
      <c r="G11" s="33" t="s">
        <v>197</v>
      </c>
      <c r="H11" s="217" t="s">
        <v>480</v>
      </c>
      <c r="I11" s="216">
        <v>166841.67000000001</v>
      </c>
    </row>
    <row r="12" spans="1:9" ht="15">
      <c r="A12" s="32">
        <v>6219</v>
      </c>
      <c r="B12" s="32" t="s">
        <v>469</v>
      </c>
      <c r="C12" s="33" t="s">
        <v>57</v>
      </c>
      <c r="D12" s="33" t="s">
        <v>8</v>
      </c>
      <c r="E12" s="33" t="s">
        <v>73</v>
      </c>
      <c r="F12" s="33"/>
      <c r="G12" s="33" t="s">
        <v>201</v>
      </c>
      <c r="H12" s="217" t="s">
        <v>480</v>
      </c>
      <c r="I12" s="216">
        <v>267653</v>
      </c>
    </row>
    <row r="13" spans="1:9" ht="15">
      <c r="A13" s="32">
        <v>6220</v>
      </c>
      <c r="B13" s="32" t="s">
        <v>469</v>
      </c>
      <c r="C13" s="33" t="s">
        <v>57</v>
      </c>
      <c r="D13" s="33" t="s">
        <v>8</v>
      </c>
      <c r="E13" s="33" t="s">
        <v>73</v>
      </c>
      <c r="F13" s="33"/>
      <c r="G13" s="33" t="s">
        <v>202</v>
      </c>
      <c r="H13" s="217" t="s">
        <v>480</v>
      </c>
      <c r="I13" s="216">
        <v>588657.81999999995</v>
      </c>
    </row>
    <row r="14" spans="1:9" ht="15">
      <c r="A14" s="32">
        <v>6222</v>
      </c>
      <c r="B14" s="32" t="s">
        <v>469</v>
      </c>
      <c r="C14" s="33" t="s">
        <v>57</v>
      </c>
      <c r="D14" s="33" t="s">
        <v>8</v>
      </c>
      <c r="E14" s="33" t="s">
        <v>73</v>
      </c>
      <c r="F14" s="33"/>
      <c r="G14" s="33" t="s">
        <v>204</v>
      </c>
      <c r="H14" s="217" t="s">
        <v>480</v>
      </c>
      <c r="I14" s="216">
        <v>107234.64</v>
      </c>
    </row>
    <row r="15" spans="1:9" ht="15">
      <c r="A15" s="32">
        <v>6224</v>
      </c>
      <c r="B15" s="32" t="s">
        <v>469</v>
      </c>
      <c r="C15" s="33" t="s">
        <v>57</v>
      </c>
      <c r="D15" s="33" t="s">
        <v>8</v>
      </c>
      <c r="E15" s="33" t="s">
        <v>73</v>
      </c>
      <c r="F15" s="33"/>
      <c r="G15" s="33" t="s">
        <v>206</v>
      </c>
      <c r="H15" s="217" t="s">
        <v>480</v>
      </c>
      <c r="I15" s="216">
        <v>0</v>
      </c>
    </row>
    <row r="16" spans="1:9" ht="15">
      <c r="A16" s="32">
        <v>6243</v>
      </c>
      <c r="B16" s="32" t="s">
        <v>469</v>
      </c>
      <c r="C16" s="33" t="s">
        <v>57</v>
      </c>
      <c r="D16" s="33" t="s">
        <v>7</v>
      </c>
      <c r="E16" s="33" t="s">
        <v>59</v>
      </c>
      <c r="F16" s="33"/>
      <c r="G16" s="33" t="s">
        <v>209</v>
      </c>
      <c r="H16" s="217" t="s">
        <v>480</v>
      </c>
      <c r="I16" s="216">
        <v>0</v>
      </c>
    </row>
    <row r="17" spans="1:9" ht="15">
      <c r="A17" s="32">
        <v>6245</v>
      </c>
      <c r="B17" s="32" t="s">
        <v>469</v>
      </c>
      <c r="C17" s="33" t="s">
        <v>57</v>
      </c>
      <c r="D17" s="33" t="s">
        <v>7</v>
      </c>
      <c r="E17" s="33" t="s">
        <v>9</v>
      </c>
      <c r="F17" s="33"/>
      <c r="G17" s="33" t="s">
        <v>210</v>
      </c>
      <c r="H17" s="217" t="s">
        <v>480</v>
      </c>
      <c r="I17" s="216">
        <v>478950</v>
      </c>
    </row>
    <row r="18" spans="1:9" ht="30">
      <c r="A18" s="32">
        <v>6306</v>
      </c>
      <c r="B18" s="32" t="s">
        <v>469</v>
      </c>
      <c r="C18" s="33" t="s">
        <v>57</v>
      </c>
      <c r="D18" s="33" t="s">
        <v>8</v>
      </c>
      <c r="E18" s="69" t="s">
        <v>303</v>
      </c>
      <c r="F18" s="69" t="s">
        <v>350</v>
      </c>
      <c r="G18" s="33" t="s">
        <v>213</v>
      </c>
      <c r="H18" s="217" t="s">
        <v>480</v>
      </c>
      <c r="I18" s="216">
        <v>117893.17</v>
      </c>
    </row>
    <row r="19" spans="1:9" ht="15">
      <c r="A19" s="32">
        <v>6310</v>
      </c>
      <c r="B19" s="32" t="s">
        <v>469</v>
      </c>
      <c r="C19" s="33" t="s">
        <v>57</v>
      </c>
      <c r="D19" s="33" t="s">
        <v>8</v>
      </c>
      <c r="E19" s="39" t="s">
        <v>304</v>
      </c>
      <c r="F19" s="39"/>
      <c r="G19" s="33" t="s">
        <v>216</v>
      </c>
      <c r="H19" s="217" t="s">
        <v>480</v>
      </c>
      <c r="I19" s="216">
        <v>0</v>
      </c>
    </row>
    <row r="20" spans="1:9" ht="30">
      <c r="A20" s="32">
        <v>6320</v>
      </c>
      <c r="B20" s="32" t="s">
        <v>469</v>
      </c>
      <c r="C20" s="33" t="s">
        <v>57</v>
      </c>
      <c r="D20" s="33" t="s">
        <v>8</v>
      </c>
      <c r="E20" s="69" t="s">
        <v>303</v>
      </c>
      <c r="F20" s="69" t="s">
        <v>350</v>
      </c>
      <c r="G20" s="33" t="s">
        <v>217</v>
      </c>
      <c r="H20" s="217" t="s">
        <v>480</v>
      </c>
      <c r="I20" s="216">
        <v>978050.07</v>
      </c>
    </row>
    <row r="21" spans="1:9" ht="15">
      <c r="A21" s="32">
        <v>6322</v>
      </c>
      <c r="B21" s="32" t="s">
        <v>469</v>
      </c>
      <c r="C21" s="33" t="s">
        <v>57</v>
      </c>
      <c r="D21" s="33" t="s">
        <v>8</v>
      </c>
      <c r="E21" s="69" t="s">
        <v>303</v>
      </c>
      <c r="F21" s="69" t="s">
        <v>9</v>
      </c>
      <c r="G21" s="33" t="s">
        <v>219</v>
      </c>
      <c r="H21" s="217" t="s">
        <v>480</v>
      </c>
      <c r="I21" s="216">
        <v>167639.44</v>
      </c>
    </row>
    <row r="22" spans="1:9" ht="15">
      <c r="A22" s="32">
        <v>6335</v>
      </c>
      <c r="B22" s="32" t="s">
        <v>469</v>
      </c>
      <c r="C22" s="33" t="s">
        <v>57</v>
      </c>
      <c r="D22" s="33" t="s">
        <v>8</v>
      </c>
      <c r="E22" s="69" t="s">
        <v>303</v>
      </c>
      <c r="F22" s="69" t="s">
        <v>9</v>
      </c>
      <c r="G22" s="33" t="s">
        <v>223</v>
      </c>
      <c r="H22" s="217" t="s">
        <v>480</v>
      </c>
      <c r="I22" s="216">
        <v>384870.87</v>
      </c>
    </row>
    <row r="23" spans="1:9" ht="15">
      <c r="A23" s="32">
        <v>6341</v>
      </c>
      <c r="B23" s="32" t="s">
        <v>469</v>
      </c>
      <c r="C23" s="33" t="s">
        <v>57</v>
      </c>
      <c r="D23" s="33" t="s">
        <v>64</v>
      </c>
      <c r="E23" s="33" t="s">
        <v>68</v>
      </c>
      <c r="F23" s="33"/>
      <c r="G23" s="33" t="s">
        <v>228</v>
      </c>
      <c r="H23" s="217" t="s">
        <v>480</v>
      </c>
      <c r="I23" s="216">
        <v>361111.29</v>
      </c>
    </row>
    <row r="24" spans="1:9" ht="15">
      <c r="A24" s="32">
        <v>6342</v>
      </c>
      <c r="B24" s="32" t="s">
        <v>469</v>
      </c>
      <c r="C24" s="33" t="s">
        <v>57</v>
      </c>
      <c r="D24" s="33" t="s">
        <v>64</v>
      </c>
      <c r="E24" s="33" t="s">
        <v>68</v>
      </c>
      <c r="F24" s="33"/>
      <c r="G24" s="33" t="s">
        <v>229</v>
      </c>
      <c r="H24" s="217" t="s">
        <v>480</v>
      </c>
      <c r="I24" s="216">
        <v>0</v>
      </c>
    </row>
    <row r="25" spans="1:9" ht="15">
      <c r="A25" s="32">
        <v>6344</v>
      </c>
      <c r="B25" s="32" t="s">
        <v>469</v>
      </c>
      <c r="C25" s="33" t="s">
        <v>57</v>
      </c>
      <c r="D25" s="33" t="s">
        <v>64</v>
      </c>
      <c r="E25" s="33" t="s">
        <v>68</v>
      </c>
      <c r="F25" s="33"/>
      <c r="G25" s="33" t="s">
        <v>230</v>
      </c>
      <c r="H25" s="217" t="s">
        <v>480</v>
      </c>
      <c r="I25" s="216">
        <v>3600</v>
      </c>
    </row>
    <row r="26" spans="1:9" ht="15">
      <c r="A26" s="32">
        <v>6346</v>
      </c>
      <c r="B26" s="32" t="s">
        <v>469</v>
      </c>
      <c r="C26" s="33" t="s">
        <v>57</v>
      </c>
      <c r="D26" s="33" t="s">
        <v>64</v>
      </c>
      <c r="E26" s="33" t="s">
        <v>68</v>
      </c>
      <c r="F26" s="33"/>
      <c r="G26" s="33" t="s">
        <v>232</v>
      </c>
      <c r="H26" s="217" t="s">
        <v>480</v>
      </c>
      <c r="I26" s="216">
        <v>392873.36</v>
      </c>
    </row>
    <row r="27" spans="1:9" ht="15">
      <c r="A27" s="32">
        <v>6347</v>
      </c>
      <c r="B27" s="32" t="s">
        <v>469</v>
      </c>
      <c r="C27" s="33" t="s">
        <v>57</v>
      </c>
      <c r="D27" s="33" t="s">
        <v>64</v>
      </c>
      <c r="E27" s="33" t="s">
        <v>68</v>
      </c>
      <c r="F27" s="33"/>
      <c r="G27" s="33" t="s">
        <v>233</v>
      </c>
      <c r="H27" s="217" t="s">
        <v>480</v>
      </c>
      <c r="I27" s="216">
        <v>222209.12</v>
      </c>
    </row>
    <row r="28" spans="1:9" ht="15">
      <c r="A28" s="32">
        <v>6348</v>
      </c>
      <c r="B28" s="32" t="s">
        <v>469</v>
      </c>
      <c r="C28" s="33" t="s">
        <v>57</v>
      </c>
      <c r="D28" s="33" t="s">
        <v>64</v>
      </c>
      <c r="E28" s="33" t="s">
        <v>68</v>
      </c>
      <c r="F28" s="33"/>
      <c r="G28" s="33" t="s">
        <v>234</v>
      </c>
      <c r="H28" s="217" t="s">
        <v>480</v>
      </c>
      <c r="I28" s="216">
        <v>11000</v>
      </c>
    </row>
    <row r="29" spans="1:9" ht="15">
      <c r="A29" s="32">
        <v>6353</v>
      </c>
      <c r="B29" s="32" t="s">
        <v>469</v>
      </c>
      <c r="C29" s="33" t="s">
        <v>57</v>
      </c>
      <c r="D29" s="33" t="s">
        <v>64</v>
      </c>
      <c r="E29" s="69" t="s">
        <v>64</v>
      </c>
      <c r="F29" s="69"/>
      <c r="G29" s="33" t="s">
        <v>236</v>
      </c>
      <c r="H29" s="217" t="s">
        <v>480</v>
      </c>
      <c r="I29" s="216">
        <v>4199.95</v>
      </c>
    </row>
    <row r="30" spans="1:9" ht="15">
      <c r="A30" s="32">
        <v>6364</v>
      </c>
      <c r="B30" s="32" t="s">
        <v>469</v>
      </c>
      <c r="C30" s="33" t="s">
        <v>57</v>
      </c>
      <c r="D30" s="33" t="s">
        <v>64</v>
      </c>
      <c r="E30" s="69" t="s">
        <v>64</v>
      </c>
      <c r="F30" s="69"/>
      <c r="G30" s="33" t="s">
        <v>243</v>
      </c>
      <c r="H30" s="217" t="s">
        <v>480</v>
      </c>
      <c r="I30" s="216">
        <v>15306.52</v>
      </c>
    </row>
    <row r="31" spans="1:9" ht="15">
      <c r="A31" s="32">
        <v>6365</v>
      </c>
      <c r="B31" s="32" t="s">
        <v>469</v>
      </c>
      <c r="C31" s="33" t="s">
        <v>57</v>
      </c>
      <c r="D31" s="33" t="s">
        <v>64</v>
      </c>
      <c r="E31" s="69" t="s">
        <v>64</v>
      </c>
      <c r="F31" s="69"/>
      <c r="G31" s="33" t="s">
        <v>244</v>
      </c>
      <c r="H31" s="217" t="s">
        <v>480</v>
      </c>
      <c r="I31" s="216">
        <v>46873</v>
      </c>
    </row>
    <row r="32" spans="1:9" ht="15">
      <c r="A32" s="32">
        <v>6370</v>
      </c>
      <c r="B32" s="32" t="s">
        <v>469</v>
      </c>
      <c r="C32" s="33" t="s">
        <v>57</v>
      </c>
      <c r="D32" s="33" t="s">
        <v>64</v>
      </c>
      <c r="E32" s="33" t="s">
        <v>65</v>
      </c>
      <c r="F32" s="33"/>
      <c r="G32" s="33" t="s">
        <v>248</v>
      </c>
      <c r="H32" s="217" t="s">
        <v>480</v>
      </c>
      <c r="I32" s="216">
        <v>0</v>
      </c>
    </row>
    <row r="33" spans="1:9" ht="15">
      <c r="A33" s="32">
        <v>6390</v>
      </c>
      <c r="B33" s="32" t="s">
        <v>469</v>
      </c>
      <c r="C33" s="33" t="s">
        <v>57</v>
      </c>
      <c r="D33" s="33" t="s">
        <v>8</v>
      </c>
      <c r="E33" s="69" t="s">
        <v>303</v>
      </c>
      <c r="F33" s="69" t="s">
        <v>9</v>
      </c>
      <c r="G33" s="33" t="s">
        <v>249</v>
      </c>
      <c r="H33" s="217" t="s">
        <v>480</v>
      </c>
      <c r="I33" s="216">
        <v>0</v>
      </c>
    </row>
    <row r="34" spans="1:9" ht="15">
      <c r="A34" s="32">
        <v>6425</v>
      </c>
      <c r="B34" s="32" t="s">
        <v>469</v>
      </c>
      <c r="C34" s="33" t="s">
        <v>57</v>
      </c>
      <c r="D34" s="33" t="s">
        <v>64</v>
      </c>
      <c r="E34" s="33" t="s">
        <v>66</v>
      </c>
      <c r="F34" s="33"/>
      <c r="G34" s="33" t="s">
        <v>387</v>
      </c>
      <c r="H34" s="217" t="s">
        <v>480</v>
      </c>
      <c r="I34" s="216">
        <v>0</v>
      </c>
    </row>
    <row r="35" spans="1:9" ht="15">
      <c r="A35" s="32">
        <v>6430</v>
      </c>
      <c r="B35" s="32" t="s">
        <v>469</v>
      </c>
      <c r="C35" s="33" t="s">
        <v>57</v>
      </c>
      <c r="D35" s="33" t="s">
        <v>64</v>
      </c>
      <c r="E35" s="33" t="s">
        <v>66</v>
      </c>
      <c r="F35" s="33"/>
      <c r="G35" s="33" t="s">
        <v>252</v>
      </c>
      <c r="H35" s="217" t="s">
        <v>480</v>
      </c>
      <c r="I35" s="216">
        <v>0</v>
      </c>
    </row>
    <row r="36" spans="1:9" ht="15">
      <c r="A36" s="32">
        <v>6450</v>
      </c>
      <c r="B36" s="32" t="s">
        <v>469</v>
      </c>
      <c r="C36" s="33" t="s">
        <v>57</v>
      </c>
      <c r="D36" s="33" t="s">
        <v>64</v>
      </c>
      <c r="E36" s="33" t="s">
        <v>66</v>
      </c>
      <c r="F36" s="33"/>
      <c r="G36" s="33" t="s">
        <v>254</v>
      </c>
      <c r="H36" s="217" t="s">
        <v>480</v>
      </c>
      <c r="I36" s="216">
        <v>142600</v>
      </c>
    </row>
    <row r="37" spans="1:9" ht="15">
      <c r="A37" s="37">
        <v>6610</v>
      </c>
      <c r="B37" s="32" t="s">
        <v>469</v>
      </c>
      <c r="C37" s="33" t="s">
        <v>57</v>
      </c>
      <c r="D37" s="33" t="s">
        <v>64</v>
      </c>
      <c r="E37" s="39" t="s">
        <v>309</v>
      </c>
      <c r="F37" s="39"/>
      <c r="G37" s="33" t="s">
        <v>259</v>
      </c>
      <c r="H37" s="217" t="s">
        <v>480</v>
      </c>
      <c r="I37" s="216">
        <v>275479</v>
      </c>
    </row>
    <row r="38" spans="1:9" ht="15">
      <c r="A38" s="32">
        <v>6630</v>
      </c>
      <c r="B38" s="32" t="s">
        <v>469</v>
      </c>
      <c r="C38" s="33" t="s">
        <v>57</v>
      </c>
      <c r="D38" s="33" t="s">
        <v>8</v>
      </c>
      <c r="E38" s="39" t="s">
        <v>72</v>
      </c>
      <c r="F38" s="39"/>
      <c r="G38" s="33" t="s">
        <v>261</v>
      </c>
      <c r="H38" s="217" t="s">
        <v>480</v>
      </c>
      <c r="I38" s="216">
        <v>0</v>
      </c>
    </row>
    <row r="39" spans="1:9" ht="15">
      <c r="A39" s="32">
        <v>6650</v>
      </c>
      <c r="B39" s="32" t="s">
        <v>469</v>
      </c>
      <c r="C39" s="33" t="s">
        <v>57</v>
      </c>
      <c r="D39" s="33" t="s">
        <v>8</v>
      </c>
      <c r="E39" s="39" t="s">
        <v>72</v>
      </c>
      <c r="F39" s="39"/>
      <c r="G39" s="33" t="s">
        <v>263</v>
      </c>
      <c r="H39" s="217" t="s">
        <v>480</v>
      </c>
      <c r="I39" s="216">
        <v>29937.33</v>
      </c>
    </row>
    <row r="40" spans="1:9" ht="15">
      <c r="A40" s="32">
        <v>6660</v>
      </c>
      <c r="B40" s="32" t="s">
        <v>469</v>
      </c>
      <c r="C40" s="33" t="s">
        <v>57</v>
      </c>
      <c r="D40" s="33" t="s">
        <v>64</v>
      </c>
      <c r="E40" s="69" t="s">
        <v>64</v>
      </c>
      <c r="F40" s="69"/>
      <c r="G40" s="33" t="s">
        <v>264</v>
      </c>
      <c r="H40" s="217" t="s">
        <v>480</v>
      </c>
      <c r="I40" s="216">
        <v>14000</v>
      </c>
    </row>
    <row r="41" spans="1:9" ht="30">
      <c r="A41" s="32">
        <v>6750</v>
      </c>
      <c r="B41" s="32" t="s">
        <v>469</v>
      </c>
      <c r="C41" s="33" t="s">
        <v>57</v>
      </c>
      <c r="D41" s="33" t="s">
        <v>18</v>
      </c>
      <c r="E41" s="70" t="s">
        <v>61</v>
      </c>
      <c r="F41" s="70"/>
      <c r="G41" s="33" t="s">
        <v>266</v>
      </c>
      <c r="H41" s="217" t="s">
        <v>480</v>
      </c>
      <c r="I41" s="216">
        <v>440419.61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4"/>
  <sheetViews>
    <sheetView zoomScale="90" zoomScaleNormal="90" workbookViewId="0">
      <selection activeCell="D42" sqref="D42"/>
    </sheetView>
  </sheetViews>
  <sheetFormatPr defaultRowHeight="15"/>
  <cols>
    <col min="1" max="1" width="4.5703125" style="3" customWidth="1"/>
    <col min="2" max="2" width="38.5703125" style="3" bestFit="1" customWidth="1"/>
    <col min="3" max="3" width="15.28515625" style="258" customWidth="1"/>
    <col min="4" max="4" width="22.42578125" style="3" customWidth="1"/>
    <col min="5" max="5" width="3.140625" style="75" customWidth="1"/>
    <col min="6" max="6" width="18.7109375" style="3" customWidth="1"/>
    <col min="7" max="7" width="15.42578125" style="3" customWidth="1"/>
    <col min="8" max="16384" width="9.140625" style="3"/>
  </cols>
  <sheetData>
    <row r="1" spans="1:7" ht="21" customHeight="1">
      <c r="A1" s="2"/>
    </row>
    <row r="2" spans="1:7" ht="15.75">
      <c r="A2" s="315" t="s">
        <v>483</v>
      </c>
      <c r="B2" s="314"/>
    </row>
    <row r="3" spans="1:7" ht="15.75">
      <c r="A3" s="315" t="s">
        <v>558</v>
      </c>
      <c r="B3" s="314"/>
    </row>
    <row r="4" spans="1:7">
      <c r="A4" s="5"/>
    </row>
    <row r="5" spans="1:7">
      <c r="A5" s="6" t="s">
        <v>484</v>
      </c>
      <c r="B5" s="7"/>
      <c r="C5" s="66"/>
      <c r="D5" s="7"/>
      <c r="E5" s="80"/>
      <c r="F5" s="7"/>
    </row>
    <row r="6" spans="1:7">
      <c r="A6" s="5"/>
      <c r="E6" s="81"/>
    </row>
    <row r="7" spans="1:7" ht="15.75" thickBot="1">
      <c r="A7" s="6"/>
      <c r="B7" s="4"/>
      <c r="C7" s="66"/>
      <c r="D7" s="265">
        <v>2014</v>
      </c>
      <c r="E7" s="82"/>
      <c r="F7" s="265">
        <v>2013</v>
      </c>
    </row>
    <row r="8" spans="1:7">
      <c r="A8" s="10"/>
      <c r="B8" s="1"/>
      <c r="C8" s="68"/>
      <c r="D8" s="79" t="s">
        <v>556</v>
      </c>
      <c r="E8" s="83"/>
      <c r="F8" s="79" t="s">
        <v>556</v>
      </c>
    </row>
    <row r="9" spans="1:7">
      <c r="B9" s="20" t="s">
        <v>502</v>
      </c>
      <c r="C9" s="260"/>
      <c r="D9" s="71">
        <v>529167</v>
      </c>
      <c r="E9" s="84"/>
      <c r="F9" s="71">
        <v>454816.57371000003</v>
      </c>
      <c r="G9" s="71"/>
    </row>
    <row r="10" spans="1:7">
      <c r="B10" s="20" t="s">
        <v>503</v>
      </c>
      <c r="C10" s="260"/>
      <c r="D10" s="71">
        <v>0</v>
      </c>
      <c r="E10" s="85"/>
      <c r="F10" s="71">
        <v>84324.212969999993</v>
      </c>
      <c r="G10" s="71"/>
    </row>
    <row r="11" spans="1:7">
      <c r="B11" s="20" t="s">
        <v>504</v>
      </c>
      <c r="C11" s="260"/>
      <c r="D11" s="71">
        <v>16301</v>
      </c>
      <c r="E11" s="85"/>
      <c r="F11" s="71">
        <v>3584.8975499999997</v>
      </c>
      <c r="G11" s="71"/>
    </row>
    <row r="12" spans="1:7">
      <c r="A12" s="21"/>
      <c r="B12" s="22" t="s">
        <v>505</v>
      </c>
      <c r="C12" s="260"/>
      <c r="D12" s="71">
        <v>-69420</v>
      </c>
      <c r="E12" s="86"/>
      <c r="F12" s="71">
        <v>-62040</v>
      </c>
    </row>
    <row r="13" spans="1:7">
      <c r="A13" s="21"/>
      <c r="B13" s="20" t="s">
        <v>506</v>
      </c>
      <c r="C13" s="260"/>
      <c r="D13" s="71">
        <v>-157892</v>
      </c>
      <c r="E13" s="86"/>
      <c r="F13" s="71">
        <v>-155722</v>
      </c>
    </row>
    <row r="14" spans="1:7">
      <c r="A14" s="21"/>
      <c r="B14" s="20" t="s">
        <v>507</v>
      </c>
      <c r="C14" s="260"/>
      <c r="D14" s="71">
        <v>-142833</v>
      </c>
      <c r="E14" s="86"/>
      <c r="F14" s="71">
        <v>-130215</v>
      </c>
    </row>
    <row r="15" spans="1:7">
      <c r="A15" s="21"/>
      <c r="B15" s="3" t="s">
        <v>508</v>
      </c>
      <c r="D15" s="71">
        <v>-51821</v>
      </c>
      <c r="E15" s="86"/>
      <c r="F15" s="221">
        <v>-40047</v>
      </c>
    </row>
    <row r="16" spans="1:7">
      <c r="A16" s="21"/>
      <c r="B16" s="20" t="s">
        <v>509</v>
      </c>
      <c r="C16" s="260"/>
      <c r="D16" s="71">
        <v>-46150</v>
      </c>
      <c r="E16" s="86"/>
      <c r="F16" s="71">
        <v>-116783</v>
      </c>
    </row>
    <row r="17" spans="1:8" s="12" customFormat="1" ht="14.25">
      <c r="A17" s="23"/>
      <c r="B17" s="12" t="s">
        <v>510</v>
      </c>
      <c r="C17" s="258"/>
      <c r="D17" s="219">
        <v>77353</v>
      </c>
      <c r="E17" s="87"/>
      <c r="F17" s="219">
        <v>37918.948359999922</v>
      </c>
    </row>
    <row r="18" spans="1:8">
      <c r="B18" s="20"/>
      <c r="C18" s="260"/>
      <c r="D18" s="20"/>
      <c r="E18" s="85"/>
      <c r="F18" s="220"/>
    </row>
    <row r="19" spans="1:8">
      <c r="B19" s="12" t="s">
        <v>511</v>
      </c>
      <c r="D19" s="12"/>
      <c r="E19" s="88"/>
      <c r="F19" s="223"/>
    </row>
    <row r="20" spans="1:8">
      <c r="B20" s="3" t="s">
        <v>512</v>
      </c>
      <c r="D20" s="71">
        <v>-6490.9457799999991</v>
      </c>
      <c r="E20" s="86"/>
      <c r="F20" s="222">
        <v>-5662.0023100000008</v>
      </c>
    </row>
    <row r="21" spans="1:8">
      <c r="B21" s="3" t="s">
        <v>513</v>
      </c>
      <c r="D21" s="71">
        <v>12308</v>
      </c>
      <c r="E21" s="86"/>
      <c r="F21" s="222">
        <v>9333.4622400000007</v>
      </c>
    </row>
    <row r="22" spans="1:8">
      <c r="D22" s="227">
        <f>+D20+D21</f>
        <v>5817.0542200000009</v>
      </c>
      <c r="E22" s="89"/>
      <c r="F22" s="227">
        <v>3671.45993</v>
      </c>
    </row>
    <row r="23" spans="1:8" ht="18" customHeight="1">
      <c r="A23" s="21"/>
      <c r="B23" s="24"/>
      <c r="C23" s="260"/>
      <c r="D23" s="24"/>
      <c r="E23" s="90"/>
      <c r="F23" s="224"/>
    </row>
    <row r="24" spans="1:8" s="12" customFormat="1" ht="14.25">
      <c r="A24" s="23"/>
      <c r="B24" s="12" t="s">
        <v>514</v>
      </c>
      <c r="C24" s="258"/>
      <c r="D24" s="223">
        <f>+D17+D22</f>
        <v>83170.054220000005</v>
      </c>
      <c r="E24" s="91"/>
      <c r="F24" s="223">
        <f>+F17+F22</f>
        <v>41590.408289999919</v>
      </c>
    </row>
    <row r="25" spans="1:8">
      <c r="A25" s="21"/>
      <c r="B25" s="20"/>
      <c r="C25" s="260"/>
      <c r="D25" s="20"/>
      <c r="E25" s="85"/>
      <c r="F25" s="220"/>
    </row>
    <row r="26" spans="1:8">
      <c r="A26" s="21"/>
      <c r="B26" s="20" t="s">
        <v>515</v>
      </c>
      <c r="C26" s="260"/>
      <c r="D26" s="71">
        <v>-15666</v>
      </c>
      <c r="E26" s="86"/>
      <c r="F26" s="220">
        <v>-5340.3200750000005</v>
      </c>
    </row>
    <row r="27" spans="1:8">
      <c r="A27" s="21"/>
      <c r="B27" s="25"/>
      <c r="C27" s="261"/>
      <c r="D27" s="25"/>
      <c r="E27" s="92"/>
      <c r="F27" s="225"/>
    </row>
    <row r="28" spans="1:8" ht="15.75" thickBot="1">
      <c r="A28" s="21"/>
      <c r="B28" s="26" t="s">
        <v>516</v>
      </c>
      <c r="C28" s="262"/>
      <c r="D28" s="226">
        <f>+D24+D26</f>
        <v>67504.054220000005</v>
      </c>
      <c r="E28" s="226"/>
      <c r="F28" s="226">
        <f>+F24+F26</f>
        <v>36250.088214999916</v>
      </c>
    </row>
    <row r="29" spans="1:8">
      <c r="A29" s="27" t="s">
        <v>20</v>
      </c>
      <c r="B29" s="28"/>
      <c r="C29" s="263"/>
      <c r="D29" s="28"/>
      <c r="E29" s="93"/>
      <c r="F29" s="28"/>
    </row>
    <row r="30" spans="1:8" s="1" customFormat="1">
      <c r="A30" s="295"/>
      <c r="B30" s="275"/>
      <c r="C30" s="283"/>
      <c r="D30" s="275"/>
      <c r="E30" s="275"/>
      <c r="F30" s="275"/>
      <c r="G30" s="275"/>
      <c r="H30" s="275"/>
    </row>
    <row r="31" spans="1:8" s="1" customFormat="1" ht="15" customHeight="1">
      <c r="A31" s="271"/>
      <c r="B31" s="275"/>
      <c r="C31" s="283"/>
      <c r="D31" s="275"/>
      <c r="E31" s="275"/>
      <c r="F31" s="275"/>
      <c r="G31" s="275"/>
      <c r="H31" s="275"/>
    </row>
    <row r="32" spans="1:8" s="1" customFormat="1" ht="15" customHeight="1">
      <c r="A32" s="307"/>
      <c r="B32" s="285"/>
      <c r="C32" s="308"/>
      <c r="D32" s="309"/>
      <c r="E32" s="285"/>
      <c r="F32" s="309"/>
      <c r="G32" s="275"/>
      <c r="H32" s="275"/>
    </row>
    <row r="33" spans="1:8" s="1" customFormat="1">
      <c r="A33" s="300"/>
      <c r="B33" s="285"/>
      <c r="C33" s="310"/>
      <c r="D33" s="311"/>
      <c r="E33" s="285"/>
      <c r="F33" s="311"/>
      <c r="G33" s="275"/>
      <c r="H33" s="275"/>
    </row>
    <row r="34" spans="1:8" s="1" customFormat="1">
      <c r="A34" s="282"/>
      <c r="B34" s="271"/>
      <c r="C34" s="312"/>
      <c r="D34" s="278"/>
      <c r="E34" s="271"/>
      <c r="F34" s="278"/>
      <c r="G34" s="275"/>
      <c r="H34" s="275"/>
    </row>
    <row r="35" spans="1:8" s="1" customFormat="1">
      <c r="A35" s="313"/>
      <c r="B35" s="285"/>
      <c r="C35" s="274"/>
      <c r="D35" s="285"/>
      <c r="E35" s="285"/>
      <c r="F35" s="285"/>
      <c r="G35" s="275"/>
      <c r="H35" s="275"/>
    </row>
    <row r="36" spans="1:8" s="1" customFormat="1" ht="15" customHeight="1">
      <c r="A36" s="271"/>
      <c r="B36" s="275"/>
      <c r="C36" s="283"/>
      <c r="D36" s="275"/>
      <c r="E36" s="275"/>
      <c r="F36" s="275"/>
      <c r="G36" s="275"/>
      <c r="H36" s="275"/>
    </row>
    <row r="37" spans="1:8" s="1" customFormat="1">
      <c r="A37" s="275"/>
      <c r="B37" s="275"/>
      <c r="C37" s="283"/>
      <c r="D37" s="275"/>
      <c r="E37" s="275"/>
      <c r="F37" s="275"/>
      <c r="G37" s="275"/>
      <c r="H37" s="275"/>
    </row>
    <row r="38" spans="1:8" s="1" customFormat="1">
      <c r="A38" s="275"/>
      <c r="B38" s="275"/>
      <c r="C38" s="283"/>
      <c r="D38" s="275"/>
      <c r="E38" s="275"/>
      <c r="F38" s="275"/>
      <c r="G38" s="275"/>
      <c r="H38" s="275"/>
    </row>
    <row r="39" spans="1:8" s="1" customFormat="1">
      <c r="A39" s="275"/>
      <c r="B39" s="271"/>
      <c r="C39" s="312"/>
      <c r="D39" s="278"/>
      <c r="E39" s="271"/>
      <c r="F39" s="278"/>
      <c r="G39" s="275"/>
      <c r="H39" s="275"/>
    </row>
    <row r="40" spans="1:8" s="1" customFormat="1">
      <c r="A40" s="275"/>
      <c r="B40" s="275"/>
      <c r="C40" s="283"/>
      <c r="D40" s="275"/>
      <c r="E40" s="275"/>
      <c r="F40" s="275"/>
      <c r="G40" s="275"/>
      <c r="H40" s="275"/>
    </row>
    <row r="41" spans="1:8" s="1" customFormat="1" ht="15" customHeight="1">
      <c r="A41" s="271"/>
      <c r="B41" s="271"/>
      <c r="C41" s="283"/>
      <c r="D41" s="271"/>
      <c r="E41" s="271"/>
      <c r="F41" s="271"/>
      <c r="G41" s="275"/>
      <c r="H41" s="275"/>
    </row>
    <row r="42" spans="1:8" s="1" customFormat="1">
      <c r="A42" s="275"/>
      <c r="B42" s="275"/>
      <c r="C42" s="283"/>
      <c r="D42" s="275"/>
      <c r="E42" s="275"/>
      <c r="F42" s="275"/>
      <c r="G42" s="275"/>
      <c r="H42" s="275"/>
    </row>
    <row r="43" spans="1:8" s="1" customFormat="1">
      <c r="A43" s="275"/>
      <c r="B43" s="275"/>
      <c r="C43" s="283"/>
      <c r="D43" s="275"/>
      <c r="E43" s="275"/>
      <c r="F43" s="275"/>
      <c r="G43" s="275"/>
      <c r="H43" s="275"/>
    </row>
    <row r="44" spans="1:8" s="1" customFormat="1">
      <c r="A44" s="275"/>
      <c r="B44" s="271"/>
      <c r="C44" s="312"/>
      <c r="D44" s="278"/>
      <c r="E44" s="271"/>
      <c r="F44" s="278"/>
      <c r="G44" s="275"/>
      <c r="H44" s="275"/>
    </row>
    <row r="45" spans="1:8" s="1" customFormat="1">
      <c r="A45" s="275"/>
      <c r="B45" s="275"/>
      <c r="C45" s="283"/>
      <c r="D45" s="275"/>
      <c r="E45" s="275"/>
      <c r="F45" s="275"/>
      <c r="G45" s="275"/>
      <c r="H45" s="275"/>
    </row>
    <row r="46" spans="1:8" s="1" customFormat="1">
      <c r="A46" s="275"/>
      <c r="B46" s="275"/>
      <c r="C46" s="283"/>
      <c r="D46" s="275"/>
      <c r="E46" s="275"/>
      <c r="F46" s="275"/>
      <c r="G46" s="275"/>
      <c r="H46" s="275"/>
    </row>
    <row r="47" spans="1:8" s="1" customFormat="1">
      <c r="A47" s="275"/>
      <c r="B47" s="275"/>
      <c r="C47" s="283"/>
      <c r="D47" s="275"/>
      <c r="E47" s="275"/>
      <c r="F47" s="275"/>
      <c r="G47" s="275"/>
      <c r="H47" s="275"/>
    </row>
    <row r="48" spans="1:8" s="1" customFormat="1">
      <c r="A48" s="275"/>
      <c r="B48" s="266"/>
      <c r="C48" s="267"/>
      <c r="D48" s="266"/>
      <c r="E48" s="266"/>
      <c r="F48" s="266"/>
      <c r="G48" s="275"/>
      <c r="H48" s="275"/>
    </row>
    <row r="49" spans="1:8" s="1" customFormat="1">
      <c r="A49" s="275"/>
      <c r="B49" s="269"/>
      <c r="C49" s="267"/>
      <c r="D49" s="269"/>
      <c r="E49" s="269"/>
      <c r="F49" s="269"/>
      <c r="G49" s="275"/>
      <c r="H49" s="275"/>
    </row>
    <row r="50" spans="1:8" s="1" customFormat="1">
      <c r="A50" s="275"/>
      <c r="B50" s="269"/>
      <c r="C50" s="267"/>
      <c r="D50" s="269"/>
      <c r="E50" s="269"/>
      <c r="F50" s="269"/>
      <c r="G50" s="275"/>
      <c r="H50" s="275"/>
    </row>
    <row r="51" spans="1:8" s="1" customFormat="1">
      <c r="A51" s="275"/>
      <c r="B51" s="269"/>
      <c r="C51" s="267"/>
      <c r="D51" s="269"/>
      <c r="E51" s="269"/>
      <c r="F51" s="269"/>
      <c r="G51" s="275"/>
      <c r="H51" s="275"/>
    </row>
    <row r="52" spans="1:8" s="1" customFormat="1">
      <c r="A52" s="275"/>
      <c r="B52" s="275"/>
      <c r="C52" s="283"/>
      <c r="D52" s="275"/>
      <c r="E52" s="275"/>
      <c r="F52" s="275"/>
      <c r="G52" s="275"/>
      <c r="H52" s="275"/>
    </row>
    <row r="53" spans="1:8" s="1" customFormat="1">
      <c r="A53" s="275"/>
      <c r="B53" s="275"/>
      <c r="C53" s="283"/>
      <c r="D53" s="275"/>
      <c r="E53" s="275"/>
      <c r="F53" s="275"/>
      <c r="G53" s="275"/>
      <c r="H53" s="275"/>
    </row>
    <row r="54" spans="1:8" s="1" customFormat="1">
      <c r="A54" s="275"/>
      <c r="B54" s="275"/>
      <c r="C54" s="283"/>
      <c r="D54" s="275"/>
      <c r="E54" s="275"/>
      <c r="F54" s="275"/>
      <c r="G54" s="275"/>
      <c r="H54" s="275"/>
    </row>
  </sheetData>
  <phoneticPr fontId="0" type="noConversion"/>
  <pageMargins left="0.24" right="0.28000000000000003" top="0.54" bottom="0.19" header="0.5" footer="0.17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7"/>
  <sheetViews>
    <sheetView workbookViewId="0">
      <selection activeCell="F25" sqref="F25"/>
    </sheetView>
  </sheetViews>
  <sheetFormatPr defaultRowHeight="15" outlineLevelRow="3"/>
  <cols>
    <col min="1" max="1" width="38.5703125" style="238" customWidth="1"/>
    <col min="2" max="2" width="14.85546875" style="238" customWidth="1"/>
    <col min="3" max="3" width="14.28515625" style="238" customWidth="1"/>
    <col min="4" max="4" width="13.42578125" style="238" customWidth="1"/>
    <col min="5" max="5" width="15.85546875" style="238" bestFit="1" customWidth="1"/>
    <col min="6" max="6" width="16" style="238" bestFit="1" customWidth="1"/>
    <col min="7" max="7" width="12.28515625" style="238" bestFit="1" customWidth="1"/>
    <col min="8" max="16384" width="9.140625" style="238"/>
  </cols>
  <sheetData>
    <row r="1" spans="1:6" ht="16.5" customHeight="1" outlineLevel="1">
      <c r="A1" s="344" t="s">
        <v>484</v>
      </c>
    </row>
    <row r="2" spans="1:6" s="240" customFormat="1" outlineLevel="1">
      <c r="A2" s="239"/>
    </row>
    <row r="3" spans="1:6" s="240" customFormat="1" outlineLevel="1">
      <c r="A3" s="239"/>
    </row>
    <row r="4" spans="1:6" s="240" customFormat="1" outlineLevel="1"/>
    <row r="5" spans="1:6" s="240" customFormat="1" outlineLevel="1"/>
    <row r="6" spans="1:6" s="241" customFormat="1" outlineLevel="1">
      <c r="A6" s="353" t="s">
        <v>561</v>
      </c>
      <c r="B6" s="353"/>
      <c r="C6" s="353"/>
      <c r="D6" s="353"/>
      <c r="E6" s="353"/>
      <c r="F6" s="353"/>
    </row>
    <row r="7" spans="1:6" s="240" customFormat="1" ht="15.75" outlineLevel="1" thickBot="1">
      <c r="B7" s="242"/>
      <c r="C7" s="242"/>
      <c r="D7" s="242"/>
      <c r="E7" s="242"/>
      <c r="F7" s="242"/>
    </row>
    <row r="8" spans="1:6" s="240" customFormat="1" ht="29.25" outlineLevel="1">
      <c r="A8" s="243"/>
      <c r="B8" s="316" t="s">
        <v>520</v>
      </c>
      <c r="C8" s="316" t="s">
        <v>521</v>
      </c>
      <c r="D8" s="316" t="s">
        <v>522</v>
      </c>
      <c r="E8" s="316" t="s">
        <v>523</v>
      </c>
      <c r="F8" s="316" t="s">
        <v>524</v>
      </c>
    </row>
    <row r="9" spans="1:6" s="240" customFormat="1" hidden="1" outlineLevel="3">
      <c r="A9" s="244" t="s">
        <v>525</v>
      </c>
      <c r="B9" s="317">
        <v>831600</v>
      </c>
      <c r="C9" s="317">
        <v>20286</v>
      </c>
      <c r="D9" s="317">
        <v>21046</v>
      </c>
      <c r="E9" s="317">
        <v>139956</v>
      </c>
      <c r="F9" s="317">
        <v>1012888</v>
      </c>
    </row>
    <row r="10" spans="1:6" s="240" customFormat="1" hidden="1" outlineLevel="3">
      <c r="A10" s="245"/>
      <c r="B10" s="318"/>
      <c r="C10" s="318"/>
      <c r="D10" s="318"/>
      <c r="E10" s="318"/>
      <c r="F10" s="318"/>
    </row>
    <row r="11" spans="1:6" s="240" customFormat="1" hidden="1" outlineLevel="3">
      <c r="A11" s="245" t="s">
        <v>444</v>
      </c>
      <c r="B11" s="319">
        <v>-298664</v>
      </c>
      <c r="C11" s="318" t="s">
        <v>347</v>
      </c>
      <c r="D11" s="318" t="s">
        <v>347</v>
      </c>
      <c r="E11" s="318" t="s">
        <v>347</v>
      </c>
      <c r="F11" s="320">
        <v>-298664</v>
      </c>
    </row>
    <row r="12" spans="1:6" s="240" customFormat="1" ht="15.75" hidden="1" outlineLevel="3" thickBot="1">
      <c r="A12" s="245" t="s">
        <v>1</v>
      </c>
      <c r="B12" s="321" t="s">
        <v>347</v>
      </c>
      <c r="C12" s="321" t="s">
        <v>347</v>
      </c>
      <c r="D12" s="321" t="s">
        <v>347</v>
      </c>
      <c r="E12" s="322">
        <v>114763</v>
      </c>
      <c r="F12" s="323">
        <v>114763</v>
      </c>
    </row>
    <row r="13" spans="1:6" s="240" customFormat="1" ht="15.75" hidden="1" outlineLevel="3" thickBot="1">
      <c r="A13" s="244" t="s">
        <v>445</v>
      </c>
      <c r="B13" s="320">
        <v>532936</v>
      </c>
      <c r="C13" s="320">
        <v>20286</v>
      </c>
      <c r="D13" s="320">
        <v>21046</v>
      </c>
      <c r="E13" s="320">
        <v>254718.78345000002</v>
      </c>
      <c r="F13" s="320">
        <v>828987</v>
      </c>
    </row>
    <row r="14" spans="1:6" s="240" customFormat="1" hidden="1" outlineLevel="3">
      <c r="A14" s="245"/>
      <c r="B14" s="324"/>
      <c r="C14" s="324"/>
      <c r="D14" s="325"/>
      <c r="E14" s="324"/>
      <c r="F14" s="326"/>
    </row>
    <row r="15" spans="1:6" s="240" customFormat="1" ht="15.75" hidden="1" outlineLevel="3" thickBot="1">
      <c r="A15" s="245" t="s">
        <v>1</v>
      </c>
      <c r="B15" s="321" t="s">
        <v>347</v>
      </c>
      <c r="C15" s="321" t="s">
        <v>347</v>
      </c>
      <c r="D15" s="327" t="s">
        <v>347</v>
      </c>
      <c r="E15" s="322">
        <v>124859</v>
      </c>
      <c r="F15" s="323">
        <v>124859</v>
      </c>
    </row>
    <row r="16" spans="1:6" s="240" customFormat="1" ht="15.75" outlineLevel="2" collapsed="1" thickBot="1">
      <c r="A16" s="244" t="s">
        <v>528</v>
      </c>
      <c r="B16" s="328">
        <v>532936.25</v>
      </c>
      <c r="C16" s="328">
        <v>20286.39775</v>
      </c>
      <c r="D16" s="328">
        <v>21045.57632</v>
      </c>
      <c r="E16" s="328">
        <v>379577.69449000002</v>
      </c>
      <c r="F16" s="328">
        <v>953845.91856000002</v>
      </c>
    </row>
    <row r="17" spans="1:11" s="240" customFormat="1" ht="15.75" outlineLevel="2" thickTop="1">
      <c r="A17" s="244"/>
      <c r="B17" s="317"/>
      <c r="C17" s="317"/>
      <c r="D17" s="317"/>
      <c r="E17" s="317"/>
      <c r="F17" s="317"/>
      <c r="H17" s="246"/>
    </row>
    <row r="18" spans="1:11" s="240" customFormat="1" ht="15.75" outlineLevel="2" thickBot="1">
      <c r="A18" s="245" t="s">
        <v>529</v>
      </c>
      <c r="B18" s="329">
        <v>0</v>
      </c>
      <c r="C18" s="329">
        <v>0</v>
      </c>
      <c r="D18" s="330">
        <v>0</v>
      </c>
      <c r="E18" s="331">
        <v>106622.53475999983</v>
      </c>
      <c r="F18" s="332">
        <v>106622.53475999983</v>
      </c>
    </row>
    <row r="19" spans="1:11" s="240" customFormat="1" ht="15.75" thickBot="1">
      <c r="A19" s="244" t="s">
        <v>527</v>
      </c>
      <c r="B19" s="328">
        <v>532936.25</v>
      </c>
      <c r="C19" s="328">
        <v>20286.39775</v>
      </c>
      <c r="D19" s="328">
        <v>21045.57632</v>
      </c>
      <c r="E19" s="328">
        <v>486201.22924999986</v>
      </c>
      <c r="F19" s="328">
        <v>1060469.4533199999</v>
      </c>
      <c r="G19" s="246"/>
    </row>
    <row r="20" spans="1:11" s="240" customFormat="1" ht="15.75" thickTop="1">
      <c r="B20" s="333"/>
      <c r="C20" s="334"/>
      <c r="D20" s="334"/>
      <c r="E20" s="335"/>
      <c r="F20" s="336"/>
    </row>
    <row r="21" spans="1:11" s="240" customFormat="1" ht="15.75" thickBot="1">
      <c r="A21" s="245" t="s">
        <v>529</v>
      </c>
      <c r="B21" s="329">
        <v>0</v>
      </c>
      <c r="C21" s="329">
        <v>0</v>
      </c>
      <c r="D21" s="330">
        <v>0</v>
      </c>
      <c r="E21" s="331">
        <v>36249.588214999916</v>
      </c>
      <c r="F21" s="332">
        <v>36250.088214999916</v>
      </c>
    </row>
    <row r="22" spans="1:11" s="240" customFormat="1" ht="15.75" thickBot="1">
      <c r="A22" s="244" t="s">
        <v>526</v>
      </c>
      <c r="B22" s="328">
        <v>532936.25</v>
      </c>
      <c r="C22" s="328">
        <v>20286.39775</v>
      </c>
      <c r="D22" s="328">
        <v>21045.57632</v>
      </c>
      <c r="E22" s="328">
        <v>522450.8174649998</v>
      </c>
      <c r="F22" s="328">
        <v>1096719.0415349999</v>
      </c>
      <c r="H22" s="246"/>
    </row>
    <row r="23" spans="1:11" s="240" customFormat="1" ht="15.75" thickTop="1">
      <c r="B23" s="336"/>
      <c r="C23" s="336"/>
      <c r="D23" s="336"/>
      <c r="E23" s="336"/>
      <c r="F23" s="337"/>
      <c r="G23" s="254"/>
    </row>
    <row r="24" spans="1:11" s="240" customFormat="1">
      <c r="A24" s="240" t="s">
        <v>560</v>
      </c>
      <c r="B24" s="336">
        <v>0</v>
      </c>
      <c r="C24" s="336">
        <v>0</v>
      </c>
      <c r="D24" s="336">
        <v>0</v>
      </c>
      <c r="E24" s="336">
        <v>-1309</v>
      </c>
      <c r="F24" s="347">
        <f>+E24</f>
        <v>-1309</v>
      </c>
      <c r="G24" s="254"/>
    </row>
    <row r="25" spans="1:11" s="240" customFormat="1" ht="15.75" thickBot="1">
      <c r="A25" s="245" t="s">
        <v>529</v>
      </c>
      <c r="B25" s="329">
        <v>0</v>
      </c>
      <c r="C25" s="329">
        <v>0</v>
      </c>
      <c r="D25" s="330">
        <v>0</v>
      </c>
      <c r="E25" s="331">
        <v>67505</v>
      </c>
      <c r="F25" s="332">
        <f>+E25</f>
        <v>67505</v>
      </c>
      <c r="G25" s="338"/>
      <c r="H25" s="338"/>
      <c r="I25" s="338"/>
      <c r="J25" s="338"/>
      <c r="K25" s="338"/>
    </row>
    <row r="26" spans="1:11" s="240" customFormat="1" ht="15.75" thickBot="1">
      <c r="A26" s="244" t="s">
        <v>559</v>
      </c>
      <c r="B26" s="328">
        <v>532936.25</v>
      </c>
      <c r="C26" s="328">
        <v>20286.39775</v>
      </c>
      <c r="D26" s="328">
        <v>21045.57632</v>
      </c>
      <c r="E26" s="328">
        <v>588646</v>
      </c>
      <c r="F26" s="328">
        <v>1162914</v>
      </c>
      <c r="G26" s="338"/>
      <c r="H26" s="338"/>
      <c r="I26" s="338"/>
      <c r="J26" s="338"/>
      <c r="K26" s="338"/>
    </row>
    <row r="27" spans="1:11" s="249" customFormat="1" ht="15.75" thickTop="1">
      <c r="A27" s="339"/>
      <c r="B27" s="339"/>
      <c r="C27" s="339"/>
      <c r="D27" s="339"/>
      <c r="E27" s="339"/>
      <c r="F27" s="339"/>
      <c r="G27" s="339"/>
      <c r="H27" s="339"/>
      <c r="I27" s="339"/>
      <c r="J27" s="339"/>
      <c r="K27" s="339"/>
    </row>
    <row r="28" spans="1:11" s="249" customFormat="1">
      <c r="A28" s="250"/>
      <c r="B28" s="354"/>
      <c r="C28" s="354"/>
      <c r="D28" s="354"/>
      <c r="E28" s="354"/>
      <c r="F28" s="354"/>
      <c r="G28" s="354"/>
      <c r="H28" s="339"/>
      <c r="I28" s="339"/>
      <c r="J28" s="339"/>
      <c r="K28" s="339"/>
    </row>
    <row r="29" spans="1:11" s="249" customFormat="1">
      <c r="A29" s="250"/>
      <c r="B29" s="250"/>
      <c r="C29" s="251"/>
      <c r="D29" s="251"/>
      <c r="E29" s="250"/>
      <c r="F29" s="251"/>
      <c r="G29" s="251"/>
      <c r="H29" s="339"/>
      <c r="I29" s="354"/>
      <c r="J29" s="354"/>
      <c r="K29" s="354"/>
    </row>
    <row r="30" spans="1:11" s="249" customFormat="1">
      <c r="A30" s="340"/>
      <c r="B30" s="252"/>
      <c r="C30" s="253"/>
      <c r="D30" s="253"/>
      <c r="E30" s="252"/>
      <c r="F30" s="253"/>
      <c r="G30" s="253"/>
      <c r="H30" s="339"/>
      <c r="I30" s="250"/>
      <c r="J30" s="251"/>
      <c r="K30" s="251"/>
    </row>
    <row r="31" spans="1:11" s="249" customFormat="1">
      <c r="A31" s="340"/>
      <c r="B31" s="252"/>
      <c r="C31" s="253"/>
      <c r="D31" s="253"/>
      <c r="E31" s="252"/>
      <c r="F31" s="253"/>
      <c r="G31" s="253"/>
      <c r="H31" s="339"/>
      <c r="I31" s="252"/>
      <c r="J31" s="253"/>
      <c r="K31" s="253"/>
    </row>
    <row r="32" spans="1:11" s="249" customFormat="1">
      <c r="A32" s="340"/>
      <c r="B32" s="252"/>
      <c r="C32" s="253"/>
      <c r="D32" s="253"/>
      <c r="E32" s="252"/>
      <c r="F32" s="253"/>
      <c r="G32" s="253"/>
      <c r="H32" s="339"/>
      <c r="I32" s="252"/>
      <c r="J32" s="253"/>
      <c r="K32" s="253"/>
    </row>
    <row r="33" spans="1:11" s="240" customFormat="1">
      <c r="A33" s="338"/>
      <c r="B33" s="338"/>
      <c r="C33" s="338"/>
      <c r="D33" s="338"/>
      <c r="E33" s="338"/>
      <c r="F33" s="338"/>
      <c r="G33" s="338"/>
      <c r="H33" s="338"/>
      <c r="I33" s="247"/>
      <c r="J33" s="248"/>
      <c r="K33" s="248"/>
    </row>
    <row r="34" spans="1:11" s="240" customFormat="1">
      <c r="A34" s="341"/>
      <c r="B34" s="338"/>
      <c r="C34" s="338"/>
      <c r="D34" s="338"/>
      <c r="E34" s="338"/>
      <c r="F34" s="338"/>
      <c r="G34" s="338"/>
      <c r="H34" s="338"/>
      <c r="I34" s="338"/>
      <c r="J34" s="338"/>
      <c r="K34" s="338"/>
    </row>
    <row r="35" spans="1:11">
      <c r="A35" s="342"/>
      <c r="B35" s="342"/>
      <c r="C35" s="342"/>
      <c r="D35" s="342"/>
      <c r="E35" s="342"/>
      <c r="F35" s="342"/>
      <c r="G35" s="342"/>
      <c r="H35" s="342"/>
      <c r="I35" s="342"/>
      <c r="J35" s="342"/>
      <c r="K35" s="342"/>
    </row>
    <row r="36" spans="1:11">
      <c r="A36" s="342"/>
      <c r="B36" s="342"/>
      <c r="C36" s="342"/>
      <c r="D36" s="342"/>
      <c r="E36" s="342"/>
      <c r="F36" s="342"/>
      <c r="G36" s="342"/>
      <c r="H36" s="342"/>
      <c r="I36" s="342"/>
      <c r="J36" s="342"/>
      <c r="K36" s="342"/>
    </row>
    <row r="37" spans="1:11">
      <c r="A37" s="342"/>
      <c r="B37" s="342"/>
      <c r="C37" s="342"/>
      <c r="D37" s="342"/>
      <c r="E37" s="342"/>
      <c r="F37" s="342"/>
      <c r="G37" s="342"/>
      <c r="H37" s="342"/>
      <c r="I37" s="342"/>
      <c r="J37" s="342"/>
      <c r="K37" s="342"/>
    </row>
  </sheetData>
  <mergeCells count="4">
    <mergeCell ref="A6:F6"/>
    <mergeCell ref="B28:D28"/>
    <mergeCell ref="E28:G28"/>
    <mergeCell ref="I29:K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41"/>
  <sheetViews>
    <sheetView tabSelected="1" topLeftCell="A16" zoomScale="90" zoomScaleNormal="90" workbookViewId="0">
      <selection activeCell="C38" sqref="C38"/>
    </sheetView>
  </sheetViews>
  <sheetFormatPr defaultRowHeight="12.75"/>
  <cols>
    <col min="1" max="1" width="52.85546875" customWidth="1"/>
    <col min="2" max="2" width="9.140625" customWidth="1"/>
    <col min="3" max="3" width="11.42578125" customWidth="1"/>
    <col min="4" max="4" width="7" customWidth="1"/>
    <col min="6" max="6" width="6.28515625" customWidth="1"/>
  </cols>
  <sheetData>
    <row r="2" spans="1:7" s="343" customFormat="1" ht="15.75">
      <c r="A2" s="343" t="s">
        <v>530</v>
      </c>
    </row>
    <row r="3" spans="1:7" s="343" customFormat="1" ht="15.75">
      <c r="A3" s="343" t="s">
        <v>484</v>
      </c>
    </row>
    <row r="4" spans="1:7" s="343" customFormat="1" ht="15.75"/>
    <row r="5" spans="1:7" ht="15">
      <c r="A5" s="185"/>
      <c r="B5" s="186" t="s">
        <v>517</v>
      </c>
      <c r="C5" s="186">
        <v>2014</v>
      </c>
      <c r="D5" s="186"/>
      <c r="E5" s="175">
        <v>2013</v>
      </c>
      <c r="F5" s="186"/>
      <c r="G5" s="176"/>
    </row>
    <row r="6" spans="1:7" ht="15">
      <c r="A6" s="185"/>
      <c r="B6" s="186"/>
      <c r="C6" s="186"/>
      <c r="D6" s="186"/>
      <c r="E6" s="175"/>
      <c r="F6" s="186"/>
      <c r="G6" s="176"/>
    </row>
    <row r="7" spans="1:7" ht="15">
      <c r="A7" s="168" t="s">
        <v>531</v>
      </c>
      <c r="B7" s="185"/>
      <c r="C7" s="185"/>
      <c r="D7" s="185"/>
      <c r="E7" s="176"/>
      <c r="F7" s="185"/>
      <c r="G7" s="176"/>
    </row>
    <row r="8" spans="1:7" ht="15">
      <c r="A8" s="169" t="s">
        <v>532</v>
      </c>
      <c r="B8" s="187"/>
      <c r="C8" s="351">
        <v>67505</v>
      </c>
      <c r="D8" s="185"/>
      <c r="E8" s="255">
        <v>36250.088214999916</v>
      </c>
      <c r="F8" s="185"/>
      <c r="G8" s="176"/>
    </row>
    <row r="9" spans="1:7" ht="15">
      <c r="A9" s="169" t="s">
        <v>533</v>
      </c>
      <c r="B9" s="185"/>
      <c r="C9" s="351"/>
      <c r="D9" s="185"/>
      <c r="E9" s="255"/>
      <c r="F9" s="185"/>
      <c r="G9" s="176"/>
    </row>
    <row r="10" spans="1:7" ht="15">
      <c r="A10" s="169" t="s">
        <v>534</v>
      </c>
      <c r="B10" s="187">
        <v>7.8</v>
      </c>
      <c r="C10" s="351">
        <v>51821</v>
      </c>
      <c r="D10" s="187"/>
      <c r="E10" s="255">
        <v>40047.123270000004</v>
      </c>
      <c r="F10" s="187"/>
      <c r="G10" s="176"/>
    </row>
    <row r="11" spans="1:7" ht="15">
      <c r="A11" s="169" t="s">
        <v>535</v>
      </c>
      <c r="B11" s="187">
        <v>7</v>
      </c>
      <c r="C11" s="350"/>
      <c r="D11" s="187"/>
      <c r="E11" s="255">
        <v>1283</v>
      </c>
      <c r="F11" s="187"/>
      <c r="G11" s="176"/>
    </row>
    <row r="12" spans="1:7" ht="15">
      <c r="A12" s="169" t="s">
        <v>536</v>
      </c>
      <c r="B12" s="256">
        <v>6</v>
      </c>
      <c r="C12" s="350">
        <v>10428</v>
      </c>
      <c r="D12" s="256"/>
      <c r="E12" s="255">
        <v>2100</v>
      </c>
      <c r="F12" s="187"/>
      <c r="G12" s="176"/>
    </row>
    <row r="13" spans="1:7" ht="15">
      <c r="A13" s="169" t="s">
        <v>537</v>
      </c>
      <c r="B13" s="229"/>
      <c r="C13" s="350">
        <v>6490.9457799999991</v>
      </c>
      <c r="D13" s="229"/>
      <c r="E13" s="255">
        <v>5662.0023100000008</v>
      </c>
      <c r="F13" s="176"/>
      <c r="G13" s="176"/>
    </row>
    <row r="14" spans="1:7" ht="15">
      <c r="A14" s="169" t="s">
        <v>538</v>
      </c>
      <c r="B14" s="257"/>
      <c r="C14" s="350">
        <v>-8867.7366199999997</v>
      </c>
      <c r="D14" s="257"/>
      <c r="E14" s="255">
        <v>-9441.6527499999993</v>
      </c>
      <c r="F14" s="185"/>
      <c r="G14" s="176"/>
    </row>
    <row r="15" spans="1:7" ht="15">
      <c r="A15" s="228" t="s">
        <v>539</v>
      </c>
      <c r="B15" s="229"/>
      <c r="C15" s="350"/>
      <c r="D15" s="229"/>
      <c r="E15" s="255"/>
      <c r="F15" s="176"/>
      <c r="G15" s="176"/>
    </row>
    <row r="16" spans="1:7" ht="15">
      <c r="A16" s="169" t="s">
        <v>540</v>
      </c>
      <c r="B16" s="229"/>
      <c r="C16" s="350">
        <v>309</v>
      </c>
      <c r="D16" s="229"/>
      <c r="E16" s="255">
        <v>-1712.9126400000023</v>
      </c>
      <c r="F16" s="176"/>
      <c r="G16" s="176"/>
    </row>
    <row r="17" spans="1:7" ht="15">
      <c r="A17" s="169" t="s">
        <v>541</v>
      </c>
      <c r="B17" s="176"/>
      <c r="C17" s="350">
        <v>-1551</v>
      </c>
      <c r="D17" s="176"/>
      <c r="E17" s="255">
        <v>-16009.79348</v>
      </c>
      <c r="F17" s="176"/>
      <c r="G17" s="176"/>
    </row>
    <row r="18" spans="1:7" ht="15">
      <c r="A18" s="169"/>
      <c r="B18" s="176"/>
      <c r="C18" s="350"/>
      <c r="D18" s="176"/>
      <c r="E18" s="255">
        <v>0</v>
      </c>
      <c r="F18" s="176"/>
      <c r="G18" s="176"/>
    </row>
    <row r="19" spans="1:7" ht="15">
      <c r="A19" s="169" t="s">
        <v>542</v>
      </c>
      <c r="B19" s="176"/>
      <c r="C19" s="350">
        <v>1128</v>
      </c>
      <c r="D19" s="176"/>
      <c r="E19" s="255">
        <v>3518.3706999999999</v>
      </c>
      <c r="F19" s="176"/>
      <c r="G19" s="176"/>
    </row>
    <row r="20" spans="1:7" ht="15">
      <c r="A20" s="169" t="s">
        <v>543</v>
      </c>
      <c r="B20" s="176"/>
      <c r="C20" s="350">
        <v>8987</v>
      </c>
      <c r="D20" s="176"/>
      <c r="E20" s="255">
        <v>-3083.9249250000012</v>
      </c>
      <c r="F20" s="176"/>
      <c r="G20" s="176"/>
    </row>
    <row r="21" spans="1:7" ht="15">
      <c r="A21" s="169" t="s">
        <v>544</v>
      </c>
      <c r="B21" s="176"/>
      <c r="C21" s="350">
        <v>17702</v>
      </c>
      <c r="D21" s="176"/>
      <c r="E21" s="255">
        <v>-7169.958449999991</v>
      </c>
      <c r="F21" s="176"/>
      <c r="G21" s="176"/>
    </row>
    <row r="22" spans="1:7" ht="15.75" thickBot="1">
      <c r="A22" s="169" t="s">
        <v>545</v>
      </c>
      <c r="B22" s="176"/>
      <c r="C22" s="350">
        <v>15644</v>
      </c>
      <c r="D22" s="176"/>
      <c r="E22" s="255">
        <v>-17461</v>
      </c>
      <c r="F22" s="176"/>
      <c r="G22" s="176"/>
    </row>
    <row r="23" spans="1:7" ht="30" thickBot="1">
      <c r="A23" s="168" t="s">
        <v>546</v>
      </c>
      <c r="B23" s="176"/>
      <c r="C23" s="173">
        <f>SUM(C8:C22)</f>
        <v>169596.20916000003</v>
      </c>
      <c r="D23" s="176"/>
      <c r="E23" s="173">
        <f>SUM(E8:E22)</f>
        <v>33981.342249999936</v>
      </c>
      <c r="F23" s="176"/>
      <c r="G23" s="176"/>
    </row>
    <row r="24" spans="1:7" ht="15">
      <c r="A24" s="176"/>
      <c r="B24" s="176"/>
      <c r="C24" s="176"/>
      <c r="D24" s="176"/>
      <c r="E24" s="176"/>
      <c r="F24" s="176"/>
      <c r="G24" s="176"/>
    </row>
    <row r="25" spans="1:7" ht="15">
      <c r="A25" s="169" t="s">
        <v>547</v>
      </c>
      <c r="B25" s="176"/>
      <c r="C25" s="255">
        <v>8867.7366199999997</v>
      </c>
      <c r="D25" s="176"/>
      <c r="E25" s="122">
        <v>9441.6527499999993</v>
      </c>
      <c r="F25" s="176"/>
      <c r="G25" s="176"/>
    </row>
    <row r="26" spans="1:7" ht="15.75" thickBot="1">
      <c r="A26" s="169" t="s">
        <v>548</v>
      </c>
      <c r="B26" s="176"/>
      <c r="C26" s="348">
        <v>-6490.9457799999991</v>
      </c>
      <c r="D26" s="176"/>
      <c r="E26" s="123">
        <v>-5662.0023100000008</v>
      </c>
      <c r="F26" s="176"/>
      <c r="G26" s="176"/>
    </row>
    <row r="27" spans="1:7" ht="30" thickBot="1">
      <c r="A27" s="168" t="s">
        <v>549</v>
      </c>
      <c r="B27" s="176"/>
      <c r="C27" s="124">
        <f>+C25+C26+C23</f>
        <v>171973.00000000003</v>
      </c>
      <c r="D27" s="176"/>
      <c r="E27" s="124">
        <f>+E23+3779.65044</f>
        <v>37760.992689999934</v>
      </c>
      <c r="F27" s="176"/>
      <c r="G27" s="176"/>
    </row>
    <row r="28" spans="1:7" ht="15">
      <c r="A28" s="176"/>
      <c r="B28" s="176"/>
      <c r="C28" s="176"/>
      <c r="D28" s="176"/>
      <c r="E28" s="176"/>
      <c r="F28" s="176"/>
      <c r="G28" s="176"/>
    </row>
    <row r="29" spans="1:7" ht="15">
      <c r="A29" s="168" t="s">
        <v>550</v>
      </c>
      <c r="B29" s="176"/>
      <c r="C29" s="176"/>
      <c r="D29" s="176"/>
      <c r="E29" s="176"/>
      <c r="F29" s="176"/>
      <c r="G29" s="176"/>
    </row>
    <row r="30" spans="1:7" ht="15.75" thickBot="1">
      <c r="A30" s="169" t="s">
        <v>551</v>
      </c>
      <c r="B30" s="187"/>
      <c r="C30" s="123">
        <v>-11300</v>
      </c>
      <c r="D30" s="187"/>
      <c r="E30" s="123">
        <v>-242223</v>
      </c>
      <c r="F30" s="187"/>
      <c r="G30" s="176"/>
    </row>
    <row r="31" spans="1:7" ht="30" thickBot="1">
      <c r="A31" s="168" t="s">
        <v>552</v>
      </c>
      <c r="B31" s="176"/>
      <c r="C31" s="124">
        <f>+C30</f>
        <v>-11300</v>
      </c>
      <c r="D31" s="176"/>
      <c r="E31" s="124">
        <v>-242223</v>
      </c>
      <c r="F31" s="176"/>
      <c r="G31" s="176"/>
    </row>
    <row r="32" spans="1:7" ht="15">
      <c r="A32" s="168"/>
      <c r="B32" s="176"/>
      <c r="C32" s="349"/>
      <c r="D32" s="176"/>
      <c r="E32" s="349"/>
      <c r="F32" s="176"/>
      <c r="G32" s="176"/>
    </row>
    <row r="33" spans="1:7" ht="15">
      <c r="A33" s="168" t="s">
        <v>432</v>
      </c>
      <c r="B33" s="176"/>
      <c r="C33" s="349"/>
      <c r="D33" s="176"/>
      <c r="E33" s="349"/>
      <c r="F33" s="176"/>
      <c r="G33" s="176"/>
    </row>
    <row r="34" spans="1:7" ht="15.75" thickBot="1">
      <c r="A34" s="169" t="s">
        <v>458</v>
      </c>
      <c r="B34" s="176"/>
      <c r="C34" s="123">
        <v>-1309</v>
      </c>
      <c r="D34" s="176"/>
      <c r="E34" s="349">
        <v>0</v>
      </c>
      <c r="F34" s="176"/>
      <c r="G34" s="176" t="s">
        <v>347</v>
      </c>
    </row>
    <row r="35" spans="1:7" ht="15">
      <c r="A35" s="168" t="s">
        <v>459</v>
      </c>
      <c r="B35" s="176"/>
      <c r="C35" s="349">
        <v>-1309</v>
      </c>
      <c r="D35" s="176"/>
      <c r="E35" s="349">
        <v>0</v>
      </c>
      <c r="F35" s="176"/>
      <c r="G35" s="176" t="s">
        <v>347</v>
      </c>
    </row>
    <row r="36" spans="1:7" ht="15">
      <c r="A36" s="176"/>
      <c r="B36" s="176"/>
      <c r="C36" s="176"/>
      <c r="D36" s="176"/>
      <c r="E36" s="176"/>
      <c r="F36" s="176"/>
      <c r="G36" s="176"/>
    </row>
    <row r="37" spans="1:7" ht="15">
      <c r="A37" s="169" t="s">
        <v>553</v>
      </c>
      <c r="B37" s="185"/>
      <c r="C37" s="122">
        <f>++C27+C31+C35</f>
        <v>159364.00000000003</v>
      </c>
      <c r="D37" s="185"/>
      <c r="E37" s="122">
        <v>-204462</v>
      </c>
      <c r="F37" s="185"/>
      <c r="G37" s="176"/>
    </row>
    <row r="38" spans="1:7" ht="15.75" thickBot="1">
      <c r="A38" s="169" t="s">
        <v>555</v>
      </c>
      <c r="B38" s="187"/>
      <c r="C38" s="123">
        <f>+E39</f>
        <v>316961</v>
      </c>
      <c r="D38" s="187"/>
      <c r="E38" s="123">
        <v>521422.69566999993</v>
      </c>
      <c r="F38" s="187"/>
      <c r="G38" s="176"/>
    </row>
    <row r="39" spans="1:7" ht="30" thickBot="1">
      <c r="A39" s="168" t="s">
        <v>554</v>
      </c>
      <c r="B39" s="187"/>
      <c r="C39" s="180">
        <f>+C37+C38</f>
        <v>476325</v>
      </c>
      <c r="D39" s="187"/>
      <c r="E39" s="180">
        <v>316961</v>
      </c>
      <c r="F39" s="187"/>
      <c r="G39" s="176"/>
    </row>
    <row r="40" spans="1:7" ht="13.5" thickTop="1">
      <c r="C40" s="115"/>
      <c r="E40" s="115">
        <v>-0.47603300015907735</v>
      </c>
    </row>
    <row r="41" spans="1:7">
      <c r="C41" s="35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2"/>
  <sheetViews>
    <sheetView workbookViewId="0">
      <selection activeCell="D13" sqref="D13"/>
    </sheetView>
  </sheetViews>
  <sheetFormatPr defaultRowHeight="12.75"/>
  <cols>
    <col min="2" max="2" width="11.85546875" bestFit="1" customWidth="1"/>
    <col min="3" max="3" width="33.5703125" customWidth="1"/>
    <col min="4" max="4" width="33.28515625" style="50" bestFit="1" customWidth="1"/>
    <col min="5" max="6" width="16" style="50" bestFit="1" customWidth="1"/>
    <col min="7" max="7" width="16" bestFit="1" customWidth="1"/>
  </cols>
  <sheetData>
    <row r="2" spans="2:7">
      <c r="B2" s="42"/>
      <c r="C2" s="43"/>
      <c r="D2" s="43"/>
      <c r="E2" s="58" t="s">
        <v>282</v>
      </c>
      <c r="F2" s="63"/>
      <c r="G2" s="59"/>
    </row>
    <row r="3" spans="2:7">
      <c r="B3" s="45" t="s">
        <v>22</v>
      </c>
      <c r="C3" s="45" t="s">
        <v>284</v>
      </c>
      <c r="D3" s="45" t="s">
        <v>285</v>
      </c>
      <c r="E3" s="52" t="s">
        <v>337</v>
      </c>
      <c r="F3" s="60" t="s">
        <v>338</v>
      </c>
      <c r="G3" s="53" t="s">
        <v>339</v>
      </c>
    </row>
    <row r="4" spans="2:7">
      <c r="B4" s="191" t="s">
        <v>23</v>
      </c>
      <c r="C4" s="42" t="s">
        <v>14</v>
      </c>
      <c r="D4" s="42" t="s">
        <v>25</v>
      </c>
      <c r="E4" s="52">
        <v>1954132.42</v>
      </c>
      <c r="F4" s="60">
        <v>3981408.44</v>
      </c>
      <c r="G4" s="53">
        <v>34897741</v>
      </c>
    </row>
    <row r="5" spans="2:7">
      <c r="B5" s="192"/>
      <c r="C5" s="44"/>
      <c r="D5" s="46" t="s">
        <v>26</v>
      </c>
      <c r="E5" s="54">
        <v>8602406.7699999996</v>
      </c>
      <c r="F5" s="61">
        <v>35635055.630000003</v>
      </c>
      <c r="G5" s="55">
        <v>11540142</v>
      </c>
    </row>
    <row r="6" spans="2:7">
      <c r="B6" s="192"/>
      <c r="C6" s="44"/>
      <c r="D6" s="46" t="s">
        <v>27</v>
      </c>
      <c r="E6" s="54">
        <v>0</v>
      </c>
      <c r="F6" s="61">
        <v>0</v>
      </c>
      <c r="G6" s="55">
        <v>329793</v>
      </c>
    </row>
    <row r="7" spans="2:7">
      <c r="B7" s="192"/>
      <c r="C7" s="44"/>
      <c r="D7" s="46" t="s">
        <v>301</v>
      </c>
      <c r="E7" s="54">
        <v>0</v>
      </c>
      <c r="F7" s="61">
        <v>81604922.430000007</v>
      </c>
      <c r="G7" s="55">
        <v>73719556</v>
      </c>
    </row>
    <row r="8" spans="2:7">
      <c r="B8" s="192"/>
      <c r="C8" s="44"/>
      <c r="D8" s="46" t="s">
        <v>298</v>
      </c>
      <c r="E8" s="54">
        <v>24570.9</v>
      </c>
      <c r="F8" s="61">
        <v>42485.279999999999</v>
      </c>
      <c r="G8" s="55">
        <v>14473</v>
      </c>
    </row>
    <row r="9" spans="2:7">
      <c r="B9" s="192"/>
      <c r="C9" s="44"/>
      <c r="D9" s="46" t="s">
        <v>297</v>
      </c>
      <c r="E9" s="54">
        <v>11240090.85</v>
      </c>
      <c r="F9" s="61">
        <v>5406166.4199999999</v>
      </c>
      <c r="G9" s="55">
        <v>3552982</v>
      </c>
    </row>
    <row r="10" spans="2:7">
      <c r="B10" s="192"/>
      <c r="C10" s="44"/>
      <c r="D10" s="46" t="s">
        <v>29</v>
      </c>
      <c r="E10" s="54">
        <v>199977050.69</v>
      </c>
      <c r="F10" s="61">
        <v>2797833.56</v>
      </c>
      <c r="G10" s="55">
        <v>32423028</v>
      </c>
    </row>
    <row r="11" spans="2:7">
      <c r="B11" s="192"/>
      <c r="C11" s="44"/>
      <c r="D11" s="46" t="s">
        <v>30</v>
      </c>
      <c r="E11" s="54">
        <v>84676239.189999998</v>
      </c>
      <c r="F11" s="61">
        <v>67181658.170000002</v>
      </c>
      <c r="G11" s="55">
        <v>22598042</v>
      </c>
    </row>
    <row r="12" spans="2:7">
      <c r="B12" s="192"/>
      <c r="C12" s="44"/>
      <c r="D12" s="46" t="s">
        <v>31</v>
      </c>
      <c r="E12" s="54">
        <v>389037.23</v>
      </c>
      <c r="F12" s="61">
        <v>7871725.3499999996</v>
      </c>
      <c r="G12" s="55">
        <v>58980</v>
      </c>
    </row>
    <row r="13" spans="2:7">
      <c r="B13" s="192"/>
      <c r="C13" s="44"/>
      <c r="D13" s="46" t="s">
        <v>32</v>
      </c>
      <c r="E13" s="54">
        <v>0</v>
      </c>
      <c r="F13" s="61">
        <v>1387.7</v>
      </c>
      <c r="G13" s="55">
        <v>92360941</v>
      </c>
    </row>
    <row r="14" spans="2:7">
      <c r="B14" s="192"/>
      <c r="C14" s="44"/>
      <c r="D14" s="46" t="s">
        <v>33</v>
      </c>
      <c r="E14" s="54">
        <v>0</v>
      </c>
      <c r="F14" s="61">
        <v>0</v>
      </c>
      <c r="G14" s="55">
        <v>19278741</v>
      </c>
    </row>
    <row r="15" spans="2:7">
      <c r="B15" s="192"/>
      <c r="C15" s="44"/>
      <c r="D15" s="46" t="s">
        <v>300</v>
      </c>
      <c r="E15" s="54">
        <v>87522370</v>
      </c>
      <c r="F15" s="61">
        <v>45410819.950000003</v>
      </c>
      <c r="G15" s="55"/>
    </row>
    <row r="16" spans="2:7">
      <c r="B16" s="192"/>
      <c r="C16" s="44"/>
      <c r="D16" s="46" t="s">
        <v>461</v>
      </c>
      <c r="E16" s="54">
        <v>10555675.119999999</v>
      </c>
      <c r="F16" s="61">
        <v>3629901.16</v>
      </c>
      <c r="G16" s="55">
        <v>14873107</v>
      </c>
    </row>
    <row r="17" spans="2:7" s="64" customFormat="1">
      <c r="B17" s="192"/>
      <c r="C17" s="42" t="s">
        <v>272</v>
      </c>
      <c r="D17" s="43"/>
      <c r="E17" s="188">
        <v>404941573.17000002</v>
      </c>
      <c r="F17" s="189">
        <v>253563364.09</v>
      </c>
      <c r="G17" s="190">
        <v>305647526</v>
      </c>
    </row>
    <row r="18" spans="2:7">
      <c r="B18" s="192"/>
      <c r="C18" s="42" t="s">
        <v>39</v>
      </c>
      <c r="D18" s="42" t="s">
        <v>39</v>
      </c>
      <c r="E18" s="52">
        <v>0</v>
      </c>
      <c r="F18" s="60">
        <v>0</v>
      </c>
      <c r="G18" s="53">
        <v>81534319</v>
      </c>
    </row>
    <row r="19" spans="2:7" s="64" customFormat="1">
      <c r="B19" s="192"/>
      <c r="C19" s="42" t="s">
        <v>326</v>
      </c>
      <c r="D19" s="43"/>
      <c r="E19" s="188">
        <v>0</v>
      </c>
      <c r="F19" s="189">
        <v>0</v>
      </c>
      <c r="G19" s="190">
        <v>81534319</v>
      </c>
    </row>
    <row r="20" spans="2:7">
      <c r="B20" s="192"/>
      <c r="C20" s="42" t="s">
        <v>16</v>
      </c>
      <c r="D20" s="42" t="s">
        <v>35</v>
      </c>
      <c r="E20" s="52">
        <v>-18954743.620000001</v>
      </c>
      <c r="F20" s="60">
        <v>-18123100.780000001</v>
      </c>
      <c r="G20" s="53">
        <v>-17014244</v>
      </c>
    </row>
    <row r="21" spans="2:7">
      <c r="B21" s="192"/>
      <c r="C21" s="44"/>
      <c r="D21" s="46" t="s">
        <v>86</v>
      </c>
      <c r="E21" s="54">
        <v>21449672.370000001</v>
      </c>
      <c r="F21" s="61">
        <v>21449672.370000001</v>
      </c>
      <c r="G21" s="55">
        <v>21449672</v>
      </c>
    </row>
    <row r="22" spans="2:7" s="64" customFormat="1">
      <c r="B22" s="192"/>
      <c r="C22" s="42" t="s">
        <v>273</v>
      </c>
      <c r="D22" s="43"/>
      <c r="E22" s="188">
        <v>2494928.75</v>
      </c>
      <c r="F22" s="189">
        <v>3326571.59</v>
      </c>
      <c r="G22" s="190">
        <v>4435428</v>
      </c>
    </row>
    <row r="23" spans="2:7">
      <c r="B23" s="192"/>
      <c r="C23" s="42" t="s">
        <v>10</v>
      </c>
      <c r="D23" s="42" t="s">
        <v>289</v>
      </c>
      <c r="E23" s="52">
        <v>2513665.79</v>
      </c>
      <c r="F23" s="60">
        <v>3006844.74</v>
      </c>
      <c r="G23" s="53">
        <v>2455906</v>
      </c>
    </row>
    <row r="24" spans="2:7">
      <c r="B24" s="192"/>
      <c r="C24" s="44"/>
      <c r="D24" s="46" t="s">
        <v>292</v>
      </c>
      <c r="E24" s="54">
        <v>624068.73</v>
      </c>
      <c r="F24" s="61">
        <v>613596.1</v>
      </c>
      <c r="G24" s="55">
        <v>1231010</v>
      </c>
    </row>
    <row r="25" spans="2:7">
      <c r="B25" s="192"/>
      <c r="C25" s="44"/>
      <c r="D25" s="46" t="s">
        <v>288</v>
      </c>
      <c r="E25" s="54">
        <v>2439032.7799999998</v>
      </c>
      <c r="F25" s="61">
        <v>2967869.06</v>
      </c>
      <c r="G25" s="55">
        <v>2530290</v>
      </c>
    </row>
    <row r="26" spans="2:7">
      <c r="B26" s="192"/>
      <c r="C26" s="44"/>
      <c r="D26" s="46" t="s">
        <v>291</v>
      </c>
      <c r="E26" s="54">
        <v>1942007.08</v>
      </c>
      <c r="F26" s="61">
        <v>2431864.13</v>
      </c>
      <c r="G26" s="55">
        <v>2341241</v>
      </c>
    </row>
    <row r="27" spans="2:7">
      <c r="B27" s="192"/>
      <c r="C27" s="44"/>
      <c r="D27" s="46" t="s">
        <v>290</v>
      </c>
      <c r="E27" s="54">
        <v>16722988.790000001</v>
      </c>
      <c r="F27" s="61">
        <v>17511622.25</v>
      </c>
      <c r="G27" s="55">
        <v>20361298</v>
      </c>
    </row>
    <row r="28" spans="2:7" s="64" customFormat="1">
      <c r="B28" s="192"/>
      <c r="C28" s="42" t="s">
        <v>274</v>
      </c>
      <c r="D28" s="43"/>
      <c r="E28" s="188">
        <v>24241763.170000002</v>
      </c>
      <c r="F28" s="189">
        <v>26531796.280000001</v>
      </c>
      <c r="G28" s="190">
        <v>28919745</v>
      </c>
    </row>
    <row r="29" spans="2:7">
      <c r="B29" s="192"/>
      <c r="C29" s="42" t="s">
        <v>40</v>
      </c>
      <c r="D29" s="42" t="s">
        <v>40</v>
      </c>
      <c r="E29" s="52">
        <v>4330388.0999999996</v>
      </c>
      <c r="F29" s="60">
        <v>1590651.3399999999</v>
      </c>
      <c r="G29" s="53">
        <v>2460057</v>
      </c>
    </row>
    <row r="30" spans="2:7" s="64" customFormat="1">
      <c r="B30" s="192"/>
      <c r="C30" s="42" t="s">
        <v>275</v>
      </c>
      <c r="D30" s="43"/>
      <c r="E30" s="188">
        <v>4330388.0999999996</v>
      </c>
      <c r="F30" s="189">
        <v>1590651.3399999999</v>
      </c>
      <c r="G30" s="190">
        <v>2460057</v>
      </c>
    </row>
    <row r="31" spans="2:7">
      <c r="B31" s="192"/>
      <c r="C31" s="42" t="s">
        <v>15</v>
      </c>
      <c r="D31" s="42" t="s">
        <v>42</v>
      </c>
      <c r="E31" s="52">
        <v>-1132125436.0799999</v>
      </c>
      <c r="F31" s="60">
        <v>-1106788334.77</v>
      </c>
      <c r="G31" s="53">
        <v>-1080121224</v>
      </c>
    </row>
    <row r="32" spans="2:7">
      <c r="B32" s="192"/>
      <c r="C32" s="44"/>
      <c r="D32" s="46" t="s">
        <v>43</v>
      </c>
      <c r="E32" s="54">
        <v>-277581172.12</v>
      </c>
      <c r="F32" s="61">
        <v>-259779210.03999999</v>
      </c>
      <c r="G32" s="55">
        <v>-238118772</v>
      </c>
    </row>
    <row r="33" spans="2:9">
      <c r="B33" s="192"/>
      <c r="C33" s="44"/>
      <c r="D33" s="46" t="s">
        <v>44</v>
      </c>
      <c r="E33" s="54">
        <v>-695072.51</v>
      </c>
      <c r="F33" s="61">
        <v>-666207.72</v>
      </c>
      <c r="G33" s="55">
        <v>-630127</v>
      </c>
    </row>
    <row r="34" spans="2:9">
      <c r="B34" s="192"/>
      <c r="C34" s="44"/>
      <c r="D34" s="46" t="s">
        <v>45</v>
      </c>
      <c r="E34" s="54">
        <v>1613530360.75</v>
      </c>
      <c r="F34" s="61">
        <v>1613530360.75</v>
      </c>
      <c r="G34" s="55">
        <v>1613395444</v>
      </c>
    </row>
    <row r="35" spans="2:9">
      <c r="B35" s="192"/>
      <c r="C35" s="44"/>
      <c r="D35" s="46" t="s">
        <v>46</v>
      </c>
      <c r="E35" s="54">
        <v>351651265.47000003</v>
      </c>
      <c r="F35" s="61">
        <v>347329901.93000001</v>
      </c>
      <c r="G35" s="55">
        <v>342643129</v>
      </c>
    </row>
    <row r="36" spans="2:9">
      <c r="B36" s="192"/>
      <c r="C36" s="44"/>
      <c r="D36" s="46" t="s">
        <v>47</v>
      </c>
      <c r="E36" s="54">
        <v>349223.28</v>
      </c>
      <c r="F36" s="61">
        <v>15607822.699999999</v>
      </c>
      <c r="G36" s="55">
        <v>11415823</v>
      </c>
    </row>
    <row r="37" spans="2:9">
      <c r="B37" s="192"/>
      <c r="C37" s="44"/>
      <c r="D37" s="46" t="s">
        <v>48</v>
      </c>
      <c r="E37" s="54">
        <v>810531.44</v>
      </c>
      <c r="F37" s="61">
        <v>810531.44</v>
      </c>
      <c r="G37" s="55">
        <v>810531</v>
      </c>
    </row>
    <row r="38" spans="2:9" s="64" customFormat="1">
      <c r="B38" s="192"/>
      <c r="C38" s="42" t="s">
        <v>333</v>
      </c>
      <c r="D38" s="43"/>
      <c r="E38" s="188">
        <v>555939700.23000026</v>
      </c>
      <c r="F38" s="189">
        <v>610044864.2900002</v>
      </c>
      <c r="G38" s="190">
        <v>649394804</v>
      </c>
    </row>
    <row r="39" spans="2:9">
      <c r="B39" s="192"/>
      <c r="C39" s="42" t="s">
        <v>2</v>
      </c>
      <c r="D39" s="42" t="s">
        <v>49</v>
      </c>
      <c r="E39" s="52">
        <v>428687.88</v>
      </c>
      <c r="F39" s="60">
        <v>1297686.19</v>
      </c>
      <c r="G39" s="53">
        <v>3081215</v>
      </c>
    </row>
    <row r="40" spans="2:9">
      <c r="B40" s="192"/>
      <c r="C40" s="44"/>
      <c r="D40" s="46" t="s">
        <v>9</v>
      </c>
      <c r="E40" s="54">
        <v>0</v>
      </c>
      <c r="F40" s="61">
        <v>0</v>
      </c>
      <c r="G40" s="55"/>
    </row>
    <row r="41" spans="2:9" ht="13.5" thickBot="1">
      <c r="B41" s="192"/>
      <c r="C41" s="44"/>
      <c r="D41" s="46" t="s">
        <v>293</v>
      </c>
      <c r="E41" s="54">
        <v>0</v>
      </c>
      <c r="F41" s="61">
        <v>0</v>
      </c>
      <c r="G41" s="55"/>
    </row>
    <row r="42" spans="2:9" ht="15">
      <c r="B42" s="192"/>
      <c r="C42" s="44"/>
      <c r="D42" s="46" t="s">
        <v>296</v>
      </c>
      <c r="E42" s="54">
        <v>0</v>
      </c>
      <c r="F42" s="61">
        <v>0</v>
      </c>
      <c r="G42" s="55"/>
      <c r="I42" s="172">
        <f>I44-I43</f>
        <v>35726</v>
      </c>
    </row>
    <row r="43" spans="2:9" ht="15.75" thickBot="1">
      <c r="B43" s="192"/>
      <c r="C43" s="44"/>
      <c r="D43" s="46" t="s">
        <v>50</v>
      </c>
      <c r="E43" s="54">
        <v>33743536.379999995</v>
      </c>
      <c r="F43" s="61">
        <v>19626234.91</v>
      </c>
      <c r="G43" s="55">
        <v>19559699</v>
      </c>
      <c r="I43" s="123">
        <v>-1982</v>
      </c>
    </row>
    <row r="44" spans="2:9" ht="15" thickBot="1">
      <c r="B44" s="192"/>
      <c r="C44" s="44"/>
      <c r="D44" s="46" t="s">
        <v>111</v>
      </c>
      <c r="E44" s="54">
        <v>0</v>
      </c>
      <c r="F44" s="61">
        <v>0</v>
      </c>
      <c r="G44" s="55">
        <v>0</v>
      </c>
      <c r="I44" s="124">
        <v>33744</v>
      </c>
    </row>
    <row r="45" spans="2:9">
      <c r="B45" s="192"/>
      <c r="C45" s="44"/>
      <c r="D45" s="46" t="s">
        <v>3</v>
      </c>
      <c r="E45" s="54">
        <v>17145007.260000002</v>
      </c>
      <c r="F45" s="61">
        <v>10040445.630000001</v>
      </c>
      <c r="G45" s="55">
        <v>0</v>
      </c>
    </row>
    <row r="46" spans="2:9" s="64" customFormat="1">
      <c r="B46" s="192"/>
      <c r="C46" s="42" t="s">
        <v>277</v>
      </c>
      <c r="D46" s="43"/>
      <c r="E46" s="188">
        <v>51317231.519999996</v>
      </c>
      <c r="F46" s="189">
        <v>30964366.730000004</v>
      </c>
      <c r="G46" s="190">
        <v>22640914</v>
      </c>
    </row>
    <row r="47" spans="2:9">
      <c r="B47" s="192"/>
      <c r="C47" s="42" t="s">
        <v>41</v>
      </c>
      <c r="D47" s="42" t="s">
        <v>41</v>
      </c>
      <c r="E47" s="52">
        <v>9378657.2029999979</v>
      </c>
      <c r="F47" s="60">
        <v>0</v>
      </c>
      <c r="G47" s="53">
        <v>0</v>
      </c>
    </row>
    <row r="48" spans="2:9" s="64" customFormat="1">
      <c r="B48" s="192"/>
      <c r="C48" s="191" t="s">
        <v>276</v>
      </c>
      <c r="D48" s="193"/>
      <c r="E48" s="188">
        <v>9378657.2029999979</v>
      </c>
      <c r="F48" s="189">
        <v>0</v>
      </c>
      <c r="G48" s="190">
        <v>0</v>
      </c>
    </row>
    <row r="49" spans="2:7">
      <c r="B49" s="42" t="s">
        <v>270</v>
      </c>
      <c r="C49" s="43"/>
      <c r="D49" s="43"/>
      <c r="E49" s="52">
        <v>1052644242.1430001</v>
      </c>
      <c r="F49" s="60">
        <v>926021614.32000017</v>
      </c>
      <c r="G49" s="53">
        <v>1095032793</v>
      </c>
    </row>
    <row r="50" spans="2:7">
      <c r="B50" s="191" t="s">
        <v>286</v>
      </c>
      <c r="C50" s="42" t="s">
        <v>12</v>
      </c>
      <c r="D50" s="42" t="s">
        <v>52</v>
      </c>
      <c r="E50" s="52">
        <v>-20286397.75</v>
      </c>
      <c r="F50" s="60">
        <v>-20286397.75</v>
      </c>
      <c r="G50" s="53">
        <v>-20286398</v>
      </c>
    </row>
    <row r="51" spans="2:7">
      <c r="B51" s="192"/>
      <c r="C51" s="44"/>
      <c r="D51" s="46" t="s">
        <v>53</v>
      </c>
      <c r="E51" s="54">
        <v>-21045576.32</v>
      </c>
      <c r="F51" s="61">
        <v>-21045576.32</v>
      </c>
      <c r="G51" s="55">
        <v>-15917053</v>
      </c>
    </row>
    <row r="52" spans="2:7">
      <c r="B52" s="192"/>
      <c r="C52" s="42" t="s">
        <v>279</v>
      </c>
      <c r="D52" s="43"/>
      <c r="E52" s="52">
        <v>-41331974.07</v>
      </c>
      <c r="F52" s="60">
        <v>-41331974.07</v>
      </c>
      <c r="G52" s="53">
        <v>-36203451</v>
      </c>
    </row>
    <row r="53" spans="2:7">
      <c r="B53" s="192"/>
      <c r="C53" s="42" t="s">
        <v>13</v>
      </c>
      <c r="D53" s="42" t="s">
        <v>13</v>
      </c>
      <c r="E53" s="52">
        <v>-254718783.45000035</v>
      </c>
      <c r="F53" s="60">
        <v>-139955932.71000001</v>
      </c>
      <c r="G53" s="53">
        <v>-106526680</v>
      </c>
    </row>
    <row r="54" spans="2:7">
      <c r="B54" s="192"/>
      <c r="C54" s="42" t="s">
        <v>280</v>
      </c>
      <c r="D54" s="43"/>
      <c r="E54" s="52">
        <v>-254718783.45000035</v>
      </c>
      <c r="F54" s="60">
        <v>-139955932.71000001</v>
      </c>
      <c r="G54" s="53">
        <v>-106526680</v>
      </c>
    </row>
    <row r="55" spans="2:7">
      <c r="B55" s="192"/>
      <c r="C55" s="42" t="s">
        <v>11</v>
      </c>
      <c r="D55" s="42" t="s">
        <v>11</v>
      </c>
      <c r="E55" s="52">
        <v>-532936250</v>
      </c>
      <c r="F55" s="60">
        <v>-532936250</v>
      </c>
      <c r="G55" s="53">
        <v>-831600000</v>
      </c>
    </row>
    <row r="56" spans="2:7" s="64" customFormat="1">
      <c r="B56" s="192"/>
      <c r="C56" s="191" t="s">
        <v>281</v>
      </c>
      <c r="D56" s="193"/>
      <c r="E56" s="188">
        <v>-532936250</v>
      </c>
      <c r="F56" s="189">
        <v>-532936250</v>
      </c>
      <c r="G56" s="190">
        <v>-831600000</v>
      </c>
    </row>
    <row r="57" spans="2:7">
      <c r="B57" s="42" t="s">
        <v>341</v>
      </c>
      <c r="C57" s="43"/>
      <c r="D57" s="43"/>
      <c r="E57" s="52">
        <v>-828987007.52000034</v>
      </c>
      <c r="F57" s="60">
        <v>-714224156.77999997</v>
      </c>
      <c r="G57" s="53">
        <v>-974330131</v>
      </c>
    </row>
    <row r="58" spans="2:7">
      <c r="B58" s="191" t="s">
        <v>51</v>
      </c>
      <c r="C58" s="42" t="s">
        <v>5</v>
      </c>
      <c r="D58" s="42" t="s">
        <v>287</v>
      </c>
      <c r="E58" s="52">
        <v>-66836929.140000008</v>
      </c>
      <c r="F58" s="60">
        <v>-57600410.930000007</v>
      </c>
      <c r="G58" s="53">
        <v>-58291932</v>
      </c>
    </row>
    <row r="59" spans="2:7">
      <c r="B59" s="192"/>
      <c r="C59" s="44"/>
      <c r="D59" s="46" t="s">
        <v>294</v>
      </c>
      <c r="E59" s="54">
        <v>-3661869.02</v>
      </c>
      <c r="F59" s="61">
        <v>-2281940.7200000002</v>
      </c>
      <c r="G59" s="55">
        <v>-1857730</v>
      </c>
    </row>
    <row r="60" spans="2:7">
      <c r="B60" s="192"/>
      <c r="C60" s="44"/>
      <c r="D60" s="46" t="s">
        <v>293</v>
      </c>
      <c r="E60" s="54">
        <v>0</v>
      </c>
      <c r="F60" s="61">
        <v>-30000</v>
      </c>
      <c r="G60" s="55"/>
    </row>
    <row r="61" spans="2:7">
      <c r="B61" s="192"/>
      <c r="C61" s="44"/>
      <c r="D61" s="46" t="s">
        <v>340</v>
      </c>
      <c r="E61" s="54">
        <v>0</v>
      </c>
      <c r="F61" s="61">
        <v>-9254510</v>
      </c>
      <c r="G61" s="55">
        <v>-3133458</v>
      </c>
    </row>
    <row r="62" spans="2:7" s="64" customFormat="1">
      <c r="B62" s="192"/>
      <c r="C62" s="44"/>
      <c r="D62" s="46" t="s">
        <v>351</v>
      </c>
      <c r="E62" s="54">
        <v>-2912203.11</v>
      </c>
      <c r="F62" s="61">
        <v>-4153663</v>
      </c>
      <c r="G62" s="55">
        <v>-3969949</v>
      </c>
    </row>
    <row r="63" spans="2:7">
      <c r="B63" s="192"/>
      <c r="C63" s="44"/>
      <c r="D63" s="46" t="s">
        <v>443</v>
      </c>
      <c r="E63" s="54">
        <v>-5037368.6999999993</v>
      </c>
      <c r="F63" s="61">
        <v>-6004786.8300000001</v>
      </c>
      <c r="G63" s="55">
        <v>-6134650</v>
      </c>
    </row>
    <row r="64" spans="2:7">
      <c r="B64" s="192"/>
      <c r="C64" s="42" t="s">
        <v>278</v>
      </c>
      <c r="D64" s="43"/>
      <c r="E64" s="188">
        <v>-78448369.970000014</v>
      </c>
      <c r="F64" s="189">
        <v>-79325311.480000004</v>
      </c>
      <c r="G64" s="190">
        <v>-73387719</v>
      </c>
    </row>
    <row r="65" spans="2:7" s="64" customFormat="1">
      <c r="B65" s="192"/>
      <c r="C65" s="42" t="s">
        <v>4</v>
      </c>
      <c r="D65" s="42" t="s">
        <v>55</v>
      </c>
      <c r="E65" s="52">
        <v>-5812406.1600000001</v>
      </c>
      <c r="F65" s="60">
        <v>-7220837.2400000002</v>
      </c>
      <c r="G65" s="53">
        <v>-2650906</v>
      </c>
    </row>
    <row r="66" spans="2:7">
      <c r="B66" s="192"/>
      <c r="C66" s="44"/>
      <c r="D66" s="46" t="s">
        <v>54</v>
      </c>
      <c r="E66" s="54">
        <v>-14537498.25</v>
      </c>
      <c r="F66" s="61">
        <v>-10488458.08</v>
      </c>
      <c r="G66" s="55">
        <v>-12374875</v>
      </c>
    </row>
    <row r="67" spans="2:7" s="64" customFormat="1">
      <c r="B67" s="192"/>
      <c r="C67" s="42" t="s">
        <v>335</v>
      </c>
      <c r="D67" s="43"/>
      <c r="E67" s="188">
        <v>-20349904.41</v>
      </c>
      <c r="F67" s="189">
        <v>-17709295.32</v>
      </c>
      <c r="G67" s="190">
        <v>-15025781</v>
      </c>
    </row>
    <row r="68" spans="2:7">
      <c r="B68" s="42" t="s">
        <v>271</v>
      </c>
      <c r="C68" s="43"/>
      <c r="D68" s="43"/>
      <c r="E68" s="52">
        <v>-98798274.38000001</v>
      </c>
      <c r="F68" s="60">
        <v>-97034606.799999997</v>
      </c>
      <c r="G68" s="53">
        <v>-88413500</v>
      </c>
    </row>
    <row r="69" spans="2:7">
      <c r="B69" s="42" t="s">
        <v>323</v>
      </c>
      <c r="C69" s="42" t="s">
        <v>323</v>
      </c>
      <c r="D69" s="42" t="s">
        <v>323</v>
      </c>
      <c r="E69" s="52"/>
      <c r="F69" s="60"/>
      <c r="G69" s="53"/>
    </row>
    <row r="70" spans="2:7">
      <c r="B70" s="44"/>
      <c r="C70" s="42" t="s">
        <v>336</v>
      </c>
      <c r="D70" s="43"/>
      <c r="E70" s="52"/>
      <c r="F70" s="60"/>
      <c r="G70" s="53"/>
    </row>
    <row r="71" spans="2:7">
      <c r="B71" s="42" t="s">
        <v>336</v>
      </c>
      <c r="C71" s="43"/>
      <c r="D71" s="43"/>
      <c r="E71" s="52"/>
      <c r="F71" s="60"/>
      <c r="G71" s="53"/>
    </row>
    <row r="72" spans="2:7">
      <c r="B72" s="47" t="s">
        <v>56</v>
      </c>
      <c r="C72" s="48"/>
      <c r="D72" s="48"/>
      <c r="E72" s="56">
        <v>124858960.24299964</v>
      </c>
      <c r="F72" s="62">
        <v>114762850.74000008</v>
      </c>
      <c r="G72" s="57">
        <v>32289162</v>
      </c>
    </row>
  </sheetData>
  <pageMargins left="0.7" right="0.7" top="0.75" bottom="0.75" header="0.3" footer="0.3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topLeftCell="A22" workbookViewId="0">
      <selection activeCell="D13" sqref="D13"/>
    </sheetView>
  </sheetViews>
  <sheetFormatPr defaultRowHeight="12.75"/>
  <cols>
    <col min="1" max="1" width="33.42578125" customWidth="1"/>
    <col min="2" max="2" width="16.7109375" style="50" customWidth="1"/>
    <col min="3" max="3" width="16.28515625" style="50" customWidth="1"/>
    <col min="4" max="4" width="16.5703125" customWidth="1"/>
    <col min="5" max="5" width="14.42578125" bestFit="1" customWidth="1"/>
  </cols>
  <sheetData>
    <row r="2" spans="1:7">
      <c r="B2" s="198" t="s">
        <v>465</v>
      </c>
      <c r="C2" s="61"/>
      <c r="D2" s="202" t="s">
        <v>471</v>
      </c>
      <c r="E2" s="202" t="s">
        <v>473</v>
      </c>
      <c r="F2" s="202" t="s">
        <v>474</v>
      </c>
    </row>
    <row r="3" spans="1:7">
      <c r="A3" s="182" t="s">
        <v>447</v>
      </c>
      <c r="B3" t="s">
        <v>467</v>
      </c>
      <c r="C3" t="s">
        <v>466</v>
      </c>
      <c r="D3" s="202" t="s">
        <v>472</v>
      </c>
      <c r="E3" s="202"/>
      <c r="F3" s="207"/>
    </row>
    <row r="4" spans="1:7">
      <c r="A4" s="183" t="s">
        <v>469</v>
      </c>
      <c r="B4" s="61"/>
      <c r="C4" s="61"/>
      <c r="D4" s="204"/>
      <c r="E4" s="204"/>
      <c r="F4" s="208"/>
    </row>
    <row r="5" spans="1:7">
      <c r="A5" s="184" t="s">
        <v>57</v>
      </c>
      <c r="B5" s="61">
        <v>523547904.43000007</v>
      </c>
      <c r="C5" s="61">
        <v>459446072.63</v>
      </c>
      <c r="D5" s="205">
        <f>SUM(D6:D12)</f>
        <v>551335287.15600002</v>
      </c>
      <c r="E5" s="205">
        <f>SUM(E6:E12)</f>
        <v>27787382.726000004</v>
      </c>
      <c r="F5" s="209">
        <f>E5/C5</f>
        <v>6.0480183380254231E-2</v>
      </c>
    </row>
    <row r="6" spans="1:7">
      <c r="A6" s="199" t="s">
        <v>7</v>
      </c>
      <c r="B6" s="200">
        <v>65739161.580000021</v>
      </c>
      <c r="C6" s="61">
        <v>70861783.820000008</v>
      </c>
      <c r="D6" s="61">
        <f>C6/10*12</f>
        <v>85034140.584000021</v>
      </c>
      <c r="E6" s="61">
        <f>D6-B6</f>
        <v>19294979.004000001</v>
      </c>
      <c r="F6" s="211">
        <f>E6/C6</f>
        <v>0.27229033710204442</v>
      </c>
    </row>
    <row r="7" spans="1:7">
      <c r="A7" s="199" t="s">
        <v>17</v>
      </c>
      <c r="B7" s="200">
        <v>43999571.020000003</v>
      </c>
      <c r="C7" s="61">
        <v>34039488.189999998</v>
      </c>
      <c r="D7" s="61">
        <f t="shared" ref="D7:D16" si="0">C7/10*12</f>
        <v>40847385.827999994</v>
      </c>
      <c r="E7" s="61">
        <f t="shared" ref="E7:E17" si="1">D7-B7</f>
        <v>-3152185.1920000091</v>
      </c>
      <c r="F7" s="203">
        <f t="shared" ref="F7:F17" si="2">E7/C7</f>
        <v>-9.2603777542285354E-2</v>
      </c>
    </row>
    <row r="8" spans="1:7">
      <c r="A8" s="199" t="s">
        <v>18</v>
      </c>
      <c r="B8" s="200">
        <v>15708142.030000001</v>
      </c>
      <c r="C8" s="61">
        <v>11275882.52</v>
      </c>
      <c r="D8" s="61">
        <f t="shared" si="0"/>
        <v>13531059.023999998</v>
      </c>
      <c r="E8" s="61">
        <f t="shared" si="1"/>
        <v>-2177083.0060000028</v>
      </c>
      <c r="F8" s="203">
        <f t="shared" si="2"/>
        <v>-0.19307428949694333</v>
      </c>
    </row>
    <row r="9" spans="1:7">
      <c r="A9" s="199" t="s">
        <v>63</v>
      </c>
      <c r="B9" s="200">
        <v>0</v>
      </c>
      <c r="C9" s="61">
        <v>0</v>
      </c>
      <c r="D9" s="61">
        <f t="shared" si="0"/>
        <v>0</v>
      </c>
      <c r="E9" s="61">
        <f t="shared" si="1"/>
        <v>0</v>
      </c>
      <c r="F9" s="203"/>
    </row>
    <row r="10" spans="1:7">
      <c r="A10" s="199" t="s">
        <v>64</v>
      </c>
      <c r="B10" s="200">
        <v>134974846.79000002</v>
      </c>
      <c r="C10" s="61">
        <v>104735160.65000001</v>
      </c>
      <c r="D10" s="61">
        <f t="shared" si="0"/>
        <v>125682192.78000002</v>
      </c>
      <c r="E10" s="61">
        <f t="shared" si="1"/>
        <v>-9292654.0100000054</v>
      </c>
      <c r="F10" s="203">
        <f t="shared" si="2"/>
        <v>-8.8725256660023136E-2</v>
      </c>
    </row>
    <row r="11" spans="1:7">
      <c r="A11" s="199" t="s">
        <v>69</v>
      </c>
      <c r="B11" s="200">
        <v>90907926.150000006</v>
      </c>
      <c r="C11" s="61">
        <v>92386157.010000005</v>
      </c>
      <c r="D11" s="61">
        <f t="shared" si="0"/>
        <v>110863388.41200002</v>
      </c>
      <c r="E11" s="61">
        <f t="shared" si="1"/>
        <v>19955462.262000009</v>
      </c>
      <c r="F11" s="211">
        <f t="shared" si="2"/>
        <v>0.2160005666199537</v>
      </c>
      <c r="G11" s="201" t="s">
        <v>475</v>
      </c>
    </row>
    <row r="12" spans="1:7">
      <c r="A12" s="199" t="s">
        <v>8</v>
      </c>
      <c r="B12" s="200">
        <v>172218256.85999998</v>
      </c>
      <c r="C12" s="61">
        <v>146147600.44</v>
      </c>
      <c r="D12" s="61">
        <f t="shared" si="0"/>
        <v>175377120.528</v>
      </c>
      <c r="E12" s="61">
        <f t="shared" si="1"/>
        <v>3158863.6680000126</v>
      </c>
      <c r="F12" s="203">
        <f t="shared" si="2"/>
        <v>2.1614201386062886E-2</v>
      </c>
    </row>
    <row r="13" spans="1:7">
      <c r="A13" s="184" t="s">
        <v>6</v>
      </c>
      <c r="B13" s="200">
        <v>-664047815.47000003</v>
      </c>
      <c r="C13" s="61">
        <v>-542497139.25999999</v>
      </c>
      <c r="D13" s="205">
        <f t="shared" si="0"/>
        <v>-650996567.11199999</v>
      </c>
      <c r="E13" s="205">
        <f t="shared" si="1"/>
        <v>13051248.35800004</v>
      </c>
      <c r="F13" s="209">
        <f t="shared" si="2"/>
        <v>-2.4057727522402716E-2</v>
      </c>
    </row>
    <row r="14" spans="1:7">
      <c r="A14" s="199" t="s">
        <v>19</v>
      </c>
      <c r="B14" s="200">
        <v>-12702908.73</v>
      </c>
      <c r="C14" s="61">
        <v>-14872770.450000001</v>
      </c>
      <c r="D14" s="61">
        <f t="shared" si="0"/>
        <v>-17847324.540000003</v>
      </c>
      <c r="E14" s="61">
        <f t="shared" si="1"/>
        <v>-5144415.8100000024</v>
      </c>
      <c r="F14" s="203">
        <f t="shared" si="2"/>
        <v>0.34589492437167291</v>
      </c>
    </row>
    <row r="15" spans="1:7">
      <c r="A15" s="199" t="s">
        <v>76</v>
      </c>
      <c r="B15" s="200">
        <v>-548696631.67999995</v>
      </c>
      <c r="C15" s="61">
        <v>-441741818.13</v>
      </c>
      <c r="D15" s="61">
        <f t="shared" si="0"/>
        <v>-530090181.75600004</v>
      </c>
      <c r="E15" s="61">
        <f t="shared" si="1"/>
        <v>18606449.923999906</v>
      </c>
      <c r="F15" s="203">
        <f t="shared" si="2"/>
        <v>-4.2120644141787414E-2</v>
      </c>
    </row>
    <row r="16" spans="1:7">
      <c r="A16" s="199" t="s">
        <v>403</v>
      </c>
      <c r="B16" s="200">
        <v>-102648275.06</v>
      </c>
      <c r="C16" s="61">
        <v>-82572716.810000002</v>
      </c>
      <c r="D16" s="61">
        <f t="shared" si="0"/>
        <v>-99087260.171999991</v>
      </c>
      <c r="E16" s="61">
        <f t="shared" si="1"/>
        <v>3561014.8880000114</v>
      </c>
      <c r="F16" s="203">
        <f t="shared" si="2"/>
        <v>-4.3125805054881679E-2</v>
      </c>
    </row>
    <row r="17" spans="1:7">
      <c r="A17" s="199" t="s">
        <v>470</v>
      </c>
      <c r="B17" s="61"/>
      <c r="C17" s="61">
        <v>-3309833.87</v>
      </c>
      <c r="D17" s="61">
        <f>C17</f>
        <v>-3309833.87</v>
      </c>
      <c r="E17" s="61">
        <f t="shared" si="1"/>
        <v>-3309833.87</v>
      </c>
      <c r="F17" s="203">
        <f t="shared" si="2"/>
        <v>1</v>
      </c>
      <c r="G17" s="201" t="s">
        <v>476</v>
      </c>
    </row>
    <row r="18" spans="1:7">
      <c r="A18" s="183" t="s">
        <v>468</v>
      </c>
      <c r="B18" s="61"/>
      <c r="C18" s="61"/>
      <c r="D18" s="204"/>
      <c r="E18" s="204"/>
      <c r="F18" s="208"/>
    </row>
    <row r="19" spans="1:7">
      <c r="A19" s="184" t="s">
        <v>23</v>
      </c>
      <c r="B19" s="61">
        <v>1064299358.83</v>
      </c>
      <c r="C19" s="61">
        <v>1178088303.0599997</v>
      </c>
      <c r="D19" s="205">
        <f>C19</f>
        <v>1178088303.0599997</v>
      </c>
      <c r="E19" s="205">
        <f t="shared" ref="E19:E33" si="3">D19-B19</f>
        <v>113788944.22999966</v>
      </c>
      <c r="F19" s="209">
        <f t="shared" ref="F19:F33" si="4">E19/C19</f>
        <v>9.6587788822315834E-2</v>
      </c>
    </row>
    <row r="20" spans="1:7">
      <c r="A20" s="199" t="s">
        <v>14</v>
      </c>
      <c r="B20" s="61">
        <v>404941573.17000002</v>
      </c>
      <c r="C20" s="61">
        <v>521856607.11000001</v>
      </c>
      <c r="D20" s="61">
        <f t="shared" ref="D20:D33" si="5">C20</f>
        <v>521856607.11000001</v>
      </c>
      <c r="E20" s="61">
        <f t="shared" si="3"/>
        <v>116915033.94</v>
      </c>
      <c r="F20" s="211">
        <f t="shared" si="4"/>
        <v>0.22403670346815396</v>
      </c>
    </row>
    <row r="21" spans="1:7">
      <c r="A21" s="199" t="s">
        <v>16</v>
      </c>
      <c r="B21" s="61">
        <v>2494928.75</v>
      </c>
      <c r="C21" s="61">
        <v>1379488.75</v>
      </c>
      <c r="D21" s="61">
        <f t="shared" si="5"/>
        <v>1379488.75</v>
      </c>
      <c r="E21" s="61">
        <f t="shared" si="3"/>
        <v>-1115440</v>
      </c>
      <c r="F21" s="203">
        <f t="shared" si="4"/>
        <v>-0.80858941401298123</v>
      </c>
    </row>
    <row r="22" spans="1:7">
      <c r="A22" s="199" t="s">
        <v>10</v>
      </c>
      <c r="B22" s="61">
        <v>24241763.169999998</v>
      </c>
      <c r="C22" s="61">
        <v>25078397.719999995</v>
      </c>
      <c r="D22" s="61">
        <f t="shared" si="5"/>
        <v>25078397.719999995</v>
      </c>
      <c r="E22" s="61">
        <f t="shared" si="3"/>
        <v>836634.54999999702</v>
      </c>
      <c r="F22" s="203">
        <f t="shared" si="4"/>
        <v>3.336076568132508E-2</v>
      </c>
    </row>
    <row r="23" spans="1:7">
      <c r="A23" s="199" t="s">
        <v>40</v>
      </c>
      <c r="B23" s="61">
        <v>5099635.0999999996</v>
      </c>
      <c r="C23" s="61">
        <v>4883499.63</v>
      </c>
      <c r="D23" s="61">
        <f t="shared" si="5"/>
        <v>4883499.63</v>
      </c>
      <c r="E23" s="61">
        <f t="shared" si="3"/>
        <v>-216135.46999999974</v>
      </c>
      <c r="F23" s="203">
        <f t="shared" si="4"/>
        <v>-4.4258316038819835E-2</v>
      </c>
    </row>
    <row r="24" spans="1:7">
      <c r="A24" s="199" t="s">
        <v>41</v>
      </c>
      <c r="B24" s="61">
        <v>25019608</v>
      </c>
      <c r="C24" s="61">
        <v>5967021</v>
      </c>
      <c r="D24" s="61">
        <f t="shared" si="5"/>
        <v>5967021</v>
      </c>
      <c r="E24" s="61">
        <f t="shared" si="3"/>
        <v>-19052587</v>
      </c>
      <c r="F24" s="203">
        <f t="shared" si="4"/>
        <v>-3.192981388870594</v>
      </c>
    </row>
    <row r="25" spans="1:7">
      <c r="A25" s="199" t="s">
        <v>15</v>
      </c>
      <c r="B25" s="61">
        <v>555939700.23000002</v>
      </c>
      <c r="C25" s="61">
        <v>543070688.12999964</v>
      </c>
      <c r="D25" s="61">
        <f t="shared" si="5"/>
        <v>543070688.12999964</v>
      </c>
      <c r="E25" s="61">
        <f t="shared" si="3"/>
        <v>-12869012.100000381</v>
      </c>
      <c r="F25" s="203">
        <f t="shared" si="4"/>
        <v>-2.369675326118837E-2</v>
      </c>
    </row>
    <row r="26" spans="1:7">
      <c r="A26" s="199" t="s">
        <v>2</v>
      </c>
      <c r="B26" s="61">
        <v>46562150.410000004</v>
      </c>
      <c r="C26" s="61">
        <v>75852600.719999999</v>
      </c>
      <c r="D26" s="61">
        <f t="shared" si="5"/>
        <v>75852600.719999999</v>
      </c>
      <c r="E26" s="61">
        <f t="shared" si="3"/>
        <v>29290450.309999995</v>
      </c>
      <c r="F26" s="211">
        <f t="shared" si="4"/>
        <v>0.3861495852742331</v>
      </c>
    </row>
    <row r="27" spans="1:7">
      <c r="A27" s="184" t="s">
        <v>286</v>
      </c>
      <c r="B27" s="61">
        <v>-828987007.51999998</v>
      </c>
      <c r="C27" s="61">
        <v>-937327010.75</v>
      </c>
      <c r="D27" s="205">
        <f t="shared" si="5"/>
        <v>-937327010.75</v>
      </c>
      <c r="E27" s="205">
        <f t="shared" si="3"/>
        <v>-108340003.23000002</v>
      </c>
      <c r="F27" s="209">
        <f t="shared" si="4"/>
        <v>0.11558399788704693</v>
      </c>
    </row>
    <row r="28" spans="1:7">
      <c r="A28" s="199" t="s">
        <v>12</v>
      </c>
      <c r="B28" s="61">
        <v>-41331974.07</v>
      </c>
      <c r="C28" s="61">
        <v>-41331974.07</v>
      </c>
      <c r="D28" s="61">
        <f t="shared" si="5"/>
        <v>-41331974.07</v>
      </c>
      <c r="E28" s="61">
        <f t="shared" si="3"/>
        <v>0</v>
      </c>
      <c r="F28" s="203">
        <f t="shared" si="4"/>
        <v>0</v>
      </c>
    </row>
    <row r="29" spans="1:7">
      <c r="A29" s="199" t="s">
        <v>13</v>
      </c>
      <c r="B29" s="61">
        <v>-254718783.45000002</v>
      </c>
      <c r="C29" s="61">
        <v>-363058786.68000001</v>
      </c>
      <c r="D29" s="61">
        <f t="shared" si="5"/>
        <v>-363058786.68000001</v>
      </c>
      <c r="E29" s="61">
        <f t="shared" si="3"/>
        <v>-108340003.22999999</v>
      </c>
      <c r="F29" s="203">
        <f t="shared" si="4"/>
        <v>0.29840898280060318</v>
      </c>
    </row>
    <row r="30" spans="1:7">
      <c r="A30" s="199" t="s">
        <v>11</v>
      </c>
      <c r="B30" s="61">
        <v>-532936250</v>
      </c>
      <c r="C30" s="61">
        <v>-532936250</v>
      </c>
      <c r="D30" s="61">
        <f t="shared" si="5"/>
        <v>-532936250</v>
      </c>
      <c r="E30" s="61">
        <f t="shared" si="3"/>
        <v>0</v>
      </c>
      <c r="F30" s="203">
        <f t="shared" si="4"/>
        <v>0</v>
      </c>
    </row>
    <row r="31" spans="1:7">
      <c r="A31" s="184" t="s">
        <v>51</v>
      </c>
      <c r="B31" s="61">
        <v>-94812440.269999981</v>
      </c>
      <c r="C31" s="61">
        <v>-157710225.68000001</v>
      </c>
      <c r="D31" s="205">
        <f t="shared" si="5"/>
        <v>-157710225.68000001</v>
      </c>
      <c r="E31" s="205">
        <f t="shared" si="3"/>
        <v>-62897785.410000026</v>
      </c>
      <c r="F31" s="209">
        <f t="shared" si="4"/>
        <v>0.39881868876164062</v>
      </c>
    </row>
    <row r="32" spans="1:7">
      <c r="A32" s="199" t="s">
        <v>5</v>
      </c>
      <c r="B32" s="61">
        <v>-77729901.669999987</v>
      </c>
      <c r="C32" s="61">
        <v>-120743898.52</v>
      </c>
      <c r="D32" s="61">
        <f t="shared" si="5"/>
        <v>-120743898.52</v>
      </c>
      <c r="E32" s="61">
        <f t="shared" si="3"/>
        <v>-43013996.850000009</v>
      </c>
      <c r="F32" s="211">
        <f t="shared" si="4"/>
        <v>0.35624157723278399</v>
      </c>
    </row>
    <row r="33" spans="1:6">
      <c r="A33" s="199" t="s">
        <v>4</v>
      </c>
      <c r="B33" s="61">
        <v>-17082538.600000001</v>
      </c>
      <c r="C33" s="61">
        <v>-36966327.159999996</v>
      </c>
      <c r="D33" s="61">
        <f t="shared" si="5"/>
        <v>-36966327.159999996</v>
      </c>
      <c r="E33" s="61">
        <f t="shared" si="3"/>
        <v>-19883788.559999995</v>
      </c>
      <c r="F33" s="211">
        <f t="shared" si="4"/>
        <v>0.53788921127970657</v>
      </c>
    </row>
    <row r="34" spans="1:6">
      <c r="A34" s="183" t="s">
        <v>56</v>
      </c>
      <c r="B34" s="61">
        <v>-7.4505805969238281E-9</v>
      </c>
      <c r="C34" s="61">
        <v>-4.0233135223388672E-7</v>
      </c>
      <c r="D34" s="206"/>
      <c r="E34" s="206"/>
      <c r="F34" s="210"/>
    </row>
    <row r="35" spans="1:6">
      <c r="B35"/>
      <c r="C35"/>
    </row>
    <row r="36" spans="1:6" ht="15">
      <c r="B36" s="212" t="s">
        <v>20</v>
      </c>
      <c r="C36" s="212"/>
    </row>
    <row r="37" spans="1:6">
      <c r="B37" s="214" t="s">
        <v>349</v>
      </c>
      <c r="C37" s="213">
        <f>-C13</f>
        <v>542497139.25999999</v>
      </c>
    </row>
    <row r="38" spans="1:6">
      <c r="B38" s="213" t="s">
        <v>21</v>
      </c>
      <c r="C38" s="213">
        <f>C37/10*12</f>
        <v>650996567.11199999</v>
      </c>
    </row>
    <row r="39" spans="1:6">
      <c r="B39" s="213" t="s">
        <v>477</v>
      </c>
      <c r="C39" s="213">
        <f>C38*1.5%</f>
        <v>9764948.5066799987</v>
      </c>
    </row>
    <row r="40" spans="1:6" ht="15">
      <c r="B40" s="215" t="s">
        <v>478</v>
      </c>
      <c r="C40" s="215">
        <f>C39*75%</f>
        <v>7323711.3800099995</v>
      </c>
    </row>
    <row r="41" spans="1:6">
      <c r="B41" s="213" t="s">
        <v>479</v>
      </c>
      <c r="C41" s="213">
        <f>C39*5%</f>
        <v>488247.42533399997</v>
      </c>
    </row>
    <row r="42" spans="1:6">
      <c r="B42"/>
      <c r="C42"/>
    </row>
    <row r="43" spans="1:6">
      <c r="B43"/>
      <c r="C43"/>
    </row>
    <row r="44" spans="1:6">
      <c r="B44"/>
      <c r="C44"/>
    </row>
    <row r="45" spans="1:6">
      <c r="B45"/>
      <c r="C45"/>
    </row>
    <row r="46" spans="1:6">
      <c r="B46"/>
      <c r="C46"/>
    </row>
    <row r="47" spans="1:6">
      <c r="B47"/>
      <c r="C47"/>
    </row>
    <row r="48" spans="1:6">
      <c r="B48"/>
      <c r="C4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topLeftCell="A7" workbookViewId="0">
      <selection activeCell="G14" sqref="G14"/>
    </sheetView>
  </sheetViews>
  <sheetFormatPr defaultRowHeight="12.75"/>
  <cols>
    <col min="1" max="1" width="30.85546875" customWidth="1"/>
    <col min="2" max="2" width="28.28515625" style="50" customWidth="1"/>
    <col min="3" max="3" width="24.140625" style="50" customWidth="1"/>
  </cols>
  <sheetData>
    <row r="3" spans="1:3">
      <c r="B3" s="236" t="s">
        <v>465</v>
      </c>
    </row>
    <row r="4" spans="1:3">
      <c r="A4" s="182" t="s">
        <v>447</v>
      </c>
      <c r="B4" s="50" t="s">
        <v>481</v>
      </c>
      <c r="C4" s="50" t="s">
        <v>482</v>
      </c>
    </row>
    <row r="5" spans="1:3">
      <c r="A5" s="183" t="s">
        <v>469</v>
      </c>
      <c r="B5" s="50">
        <v>-36367834.289999992</v>
      </c>
      <c r="C5" s="50">
        <v>-106622534.76000002</v>
      </c>
    </row>
    <row r="6" spans="1:3">
      <c r="A6" s="184" t="s">
        <v>7</v>
      </c>
      <c r="B6" s="237">
        <v>62832295.290000007</v>
      </c>
      <c r="C6" s="237">
        <v>101475807.06000002</v>
      </c>
    </row>
    <row r="7" spans="1:3">
      <c r="A7" s="184" t="s">
        <v>17</v>
      </c>
      <c r="B7" s="237">
        <v>40047123.270000003</v>
      </c>
      <c r="C7" s="237">
        <v>40470319.5</v>
      </c>
    </row>
    <row r="8" spans="1:3">
      <c r="A8" s="184" t="s">
        <v>18</v>
      </c>
      <c r="B8" s="237">
        <v>13583040.49</v>
      </c>
      <c r="C8" s="50">
        <v>14016518.01</v>
      </c>
    </row>
    <row r="9" spans="1:3">
      <c r="A9" s="184" t="s">
        <v>19</v>
      </c>
      <c r="B9" s="237">
        <v>-17254500.420000002</v>
      </c>
      <c r="C9" s="50">
        <v>-17613960.130000003</v>
      </c>
    </row>
    <row r="10" spans="1:3">
      <c r="A10" s="184" t="s">
        <v>76</v>
      </c>
      <c r="B10" s="237">
        <v>-454816573.71000004</v>
      </c>
      <c r="C10" s="50">
        <v>-526946906.71999997</v>
      </c>
    </row>
    <row r="11" spans="1:3">
      <c r="A11" s="184" t="s">
        <v>63</v>
      </c>
      <c r="B11" s="237">
        <v>5222574</v>
      </c>
      <c r="C11" s="50">
        <v>8424235.6500000004</v>
      </c>
    </row>
    <row r="12" spans="1:3">
      <c r="A12" s="184" t="s">
        <v>64</v>
      </c>
      <c r="B12" s="50">
        <v>116782945.26000001</v>
      </c>
      <c r="C12" s="50">
        <v>132597129.74000001</v>
      </c>
    </row>
    <row r="13" spans="1:3">
      <c r="A13" s="184" t="s">
        <v>470</v>
      </c>
      <c r="B13" s="237">
        <v>-3584897.55</v>
      </c>
      <c r="C13" s="237">
        <v>-47540541.060000002</v>
      </c>
    </row>
    <row r="14" spans="1:3">
      <c r="A14" s="184" t="s">
        <v>403</v>
      </c>
      <c r="B14" s="237">
        <v>-84324212.969999999</v>
      </c>
      <c r="C14" s="237">
        <v>-98857520.760000005</v>
      </c>
    </row>
    <row r="15" spans="1:3">
      <c r="A15" s="184" t="s">
        <v>69</v>
      </c>
      <c r="B15" s="237">
        <v>134145841.76000002</v>
      </c>
      <c r="C15" s="237">
        <v>108048226.21000001</v>
      </c>
    </row>
    <row r="16" spans="1:3">
      <c r="A16" s="184" t="s">
        <v>8</v>
      </c>
      <c r="B16" s="237">
        <v>150998530.29000002</v>
      </c>
      <c r="C16" s="237">
        <v>179304157.73999998</v>
      </c>
    </row>
    <row r="17" spans="1:3">
      <c r="A17" s="183" t="s">
        <v>468</v>
      </c>
      <c r="B17" s="50">
        <v>36367834.290000081</v>
      </c>
      <c r="C17" s="50">
        <v>106622534.75999981</v>
      </c>
    </row>
    <row r="18" spans="1:3">
      <c r="A18" s="184" t="s">
        <v>14</v>
      </c>
      <c r="B18" s="50">
        <v>316982884.88999999</v>
      </c>
      <c r="C18" s="50">
        <v>521422695.66999996</v>
      </c>
    </row>
    <row r="19" spans="1:3">
      <c r="A19" s="184" t="s">
        <v>16</v>
      </c>
      <c r="B19" s="50">
        <v>4310010.07</v>
      </c>
      <c r="C19" s="50">
        <v>3053504.9799999967</v>
      </c>
    </row>
    <row r="20" spans="1:3">
      <c r="A20" s="184" t="s">
        <v>10</v>
      </c>
      <c r="B20" s="50">
        <v>14192431.910000002</v>
      </c>
      <c r="C20" s="50">
        <v>12479519.27</v>
      </c>
    </row>
    <row r="21" spans="1:3">
      <c r="A21" s="184" t="s">
        <v>5</v>
      </c>
      <c r="B21" s="50">
        <v>-43905543.600000001</v>
      </c>
      <c r="C21" s="50">
        <v>-52438882.769999996</v>
      </c>
    </row>
    <row r="22" spans="1:3">
      <c r="A22" s="184" t="s">
        <v>40</v>
      </c>
      <c r="B22" s="50">
        <v>3155419.81</v>
      </c>
      <c r="C22" s="50">
        <v>6673790.5099999998</v>
      </c>
    </row>
    <row r="23" spans="1:3">
      <c r="A23" s="184" t="s">
        <v>41</v>
      </c>
      <c r="B23" s="50">
        <v>10418422.35</v>
      </c>
      <c r="C23" s="50">
        <v>7216756.3499999996</v>
      </c>
    </row>
    <row r="24" spans="1:3">
      <c r="A24" s="184" t="s">
        <v>15</v>
      </c>
      <c r="B24" s="50">
        <v>739296272.68000019</v>
      </c>
      <c r="C24" s="50">
        <v>539658950.38999999</v>
      </c>
    </row>
    <row r="25" spans="1:3">
      <c r="A25" s="184" t="s">
        <v>2</v>
      </c>
      <c r="B25" s="50">
        <v>82711161.019999996</v>
      </c>
      <c r="C25" s="50">
        <v>62705774.740000002</v>
      </c>
    </row>
    <row r="26" spans="1:3">
      <c r="A26" s="184" t="s">
        <v>12</v>
      </c>
      <c r="B26" s="50">
        <v>-41331974.07</v>
      </c>
      <c r="C26" s="50">
        <v>-41331974.07</v>
      </c>
    </row>
    <row r="27" spans="1:3">
      <c r="A27" s="184" t="s">
        <v>13</v>
      </c>
      <c r="B27" s="50">
        <v>-486222444.90000004</v>
      </c>
      <c r="C27" s="50">
        <v>-379577694.49000001</v>
      </c>
    </row>
    <row r="28" spans="1:3">
      <c r="A28" s="184" t="s">
        <v>11</v>
      </c>
      <c r="B28" s="50">
        <v>-532936250</v>
      </c>
      <c r="C28" s="50">
        <v>-532936250</v>
      </c>
    </row>
    <row r="29" spans="1:3">
      <c r="A29" s="184" t="s">
        <v>4</v>
      </c>
      <c r="B29" s="50">
        <v>-30302555.870000001</v>
      </c>
      <c r="C29" s="50">
        <v>-40303655.819999993</v>
      </c>
    </row>
    <row r="30" spans="1:3">
      <c r="A30" s="183" t="s">
        <v>56</v>
      </c>
      <c r="B30" s="50">
        <v>1.2293457984924316E-7</v>
      </c>
      <c r="C30" s="50">
        <v>-5.9604644775390625E-8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7"/>
  <sheetViews>
    <sheetView topLeftCell="B1" workbookViewId="0">
      <selection activeCell="D24" sqref="D24"/>
    </sheetView>
  </sheetViews>
  <sheetFormatPr defaultRowHeight="12.75"/>
  <cols>
    <col min="2" max="2" width="26.42578125" bestFit="1" customWidth="1"/>
    <col min="3" max="3" width="38" bestFit="1" customWidth="1"/>
    <col min="4" max="5" width="14.42578125" style="50" customWidth="1"/>
    <col min="6" max="6" width="14.42578125" bestFit="1" customWidth="1"/>
    <col min="8" max="8" width="24.140625" customWidth="1"/>
    <col min="9" max="9" width="13.42578125" bestFit="1" customWidth="1"/>
    <col min="10" max="10" width="11.7109375" bestFit="1" customWidth="1"/>
  </cols>
  <sheetData>
    <row r="2" spans="2:6">
      <c r="B2" s="42"/>
      <c r="C2" s="43"/>
      <c r="D2" s="58" t="s">
        <v>282</v>
      </c>
      <c r="E2" s="63"/>
      <c r="F2" s="59"/>
    </row>
    <row r="3" spans="2:6">
      <c r="B3" s="45" t="s">
        <v>284</v>
      </c>
      <c r="C3" s="45" t="s">
        <v>285</v>
      </c>
      <c r="D3" s="52" t="s">
        <v>337</v>
      </c>
      <c r="E3" s="60" t="s">
        <v>338</v>
      </c>
      <c r="F3" s="49" t="s">
        <v>339</v>
      </c>
    </row>
    <row r="4" spans="2:6">
      <c r="B4" s="42" t="s">
        <v>7</v>
      </c>
      <c r="C4" s="42" t="s">
        <v>37</v>
      </c>
      <c r="D4" s="52">
        <v>13433882.32</v>
      </c>
      <c r="E4" s="60">
        <v>12342616.01</v>
      </c>
      <c r="F4" s="53">
        <v>12011633</v>
      </c>
    </row>
    <row r="5" spans="2:6">
      <c r="B5" s="44"/>
      <c r="C5" s="46" t="s">
        <v>38</v>
      </c>
      <c r="D5" s="54">
        <v>34211056.18</v>
      </c>
      <c r="E5" s="61">
        <v>33836394.649999999</v>
      </c>
      <c r="F5" s="55">
        <v>23343782</v>
      </c>
    </row>
    <row r="6" spans="2:6">
      <c r="B6" s="44"/>
      <c r="C6" s="46" t="s">
        <v>59</v>
      </c>
      <c r="D6" s="54">
        <v>14549245.639999997</v>
      </c>
      <c r="E6" s="61">
        <v>23923992.23</v>
      </c>
      <c r="F6" s="55">
        <v>15522577</v>
      </c>
    </row>
    <row r="7" spans="2:6">
      <c r="B7" s="44"/>
      <c r="C7" s="46" t="s">
        <v>9</v>
      </c>
      <c r="D7" s="54">
        <v>3544977.44</v>
      </c>
      <c r="E7" s="61">
        <v>3797045.87</v>
      </c>
      <c r="F7" s="55">
        <v>2689812</v>
      </c>
    </row>
    <row r="8" spans="2:6">
      <c r="B8" s="42" t="s">
        <v>324</v>
      </c>
      <c r="C8" s="43"/>
      <c r="D8" s="52">
        <v>65739161.579999998</v>
      </c>
      <c r="E8" s="60">
        <v>73900048.760000005</v>
      </c>
      <c r="F8" s="53">
        <v>53567804</v>
      </c>
    </row>
    <row r="9" spans="2:6">
      <c r="B9" s="42" t="s">
        <v>17</v>
      </c>
      <c r="C9" s="42" t="s">
        <v>58</v>
      </c>
      <c r="D9" s="52">
        <v>831642.84</v>
      </c>
      <c r="E9" s="60">
        <v>1109130.0900000001</v>
      </c>
      <c r="F9" s="53">
        <v>1127102</v>
      </c>
    </row>
    <row r="10" spans="2:6">
      <c r="B10" s="44"/>
      <c r="C10" s="46" t="s">
        <v>60</v>
      </c>
      <c r="D10" s="54">
        <v>43167928.18</v>
      </c>
      <c r="E10" s="61">
        <v>48363357.460000001</v>
      </c>
      <c r="F10" s="55">
        <v>106364760</v>
      </c>
    </row>
    <row r="11" spans="2:6">
      <c r="B11" s="42" t="s">
        <v>325</v>
      </c>
      <c r="C11" s="43"/>
      <c r="D11" s="52">
        <v>43999571.020000003</v>
      </c>
      <c r="E11" s="60">
        <v>49472487.550000004</v>
      </c>
      <c r="F11" s="53">
        <v>107491862</v>
      </c>
    </row>
    <row r="12" spans="2:6">
      <c r="B12" s="42" t="s">
        <v>18</v>
      </c>
      <c r="C12" s="42" t="s">
        <v>61</v>
      </c>
      <c r="D12" s="52">
        <v>7162838.0599999996</v>
      </c>
      <c r="E12" s="60">
        <v>8906180.1099999994</v>
      </c>
      <c r="F12" s="53">
        <v>8644928</v>
      </c>
    </row>
    <row r="13" spans="2:6">
      <c r="B13" s="44"/>
      <c r="C13" s="46" t="s">
        <v>311</v>
      </c>
      <c r="D13" s="54">
        <v>8545303.9700000007</v>
      </c>
      <c r="E13" s="61">
        <v>23013925.420000002</v>
      </c>
      <c r="F13" s="55">
        <v>2298777</v>
      </c>
    </row>
    <row r="14" spans="2:6">
      <c r="B14" s="42" t="s">
        <v>327</v>
      </c>
      <c r="C14" s="43"/>
      <c r="D14" s="52">
        <v>15708142.030000001</v>
      </c>
      <c r="E14" s="60">
        <v>31920105.530000001</v>
      </c>
      <c r="F14" s="53">
        <v>10943705</v>
      </c>
    </row>
    <row r="15" spans="2:6">
      <c r="B15" s="42" t="s">
        <v>19</v>
      </c>
      <c r="C15" s="42" t="s">
        <v>75</v>
      </c>
      <c r="D15" s="52">
        <v>-4790496.76</v>
      </c>
      <c r="E15" s="60">
        <v>0</v>
      </c>
      <c r="F15" s="53">
        <v>-320051</v>
      </c>
    </row>
    <row r="16" spans="2:6">
      <c r="B16" s="44"/>
      <c r="C16" s="46" t="s">
        <v>311</v>
      </c>
      <c r="D16" s="54">
        <v>-7912411.9699999997</v>
      </c>
      <c r="E16" s="61">
        <v>-5522504.1100000003</v>
      </c>
      <c r="F16" s="55">
        <v>-27777563</v>
      </c>
    </row>
    <row r="17" spans="2:10">
      <c r="B17" s="42" t="s">
        <v>328</v>
      </c>
      <c r="C17" s="43"/>
      <c r="D17" s="52">
        <v>-12702908.73</v>
      </c>
      <c r="E17" s="60">
        <v>-5522504.1100000003</v>
      </c>
      <c r="F17" s="53">
        <v>-28097614</v>
      </c>
      <c r="H17" s="120" t="s">
        <v>398</v>
      </c>
      <c r="I17" s="117">
        <v>312451167</v>
      </c>
      <c r="J17" s="115">
        <f>GETPIVOTDATA("Sum of 2010 ",$B$2,"FS Line","Hotel Revenue","Note Line","Rooms")+I17</f>
        <v>-0.45999997854232788</v>
      </c>
    </row>
    <row r="18" spans="2:10">
      <c r="B18" s="42" t="s">
        <v>76</v>
      </c>
      <c r="C18" s="42" t="s">
        <v>77</v>
      </c>
      <c r="D18" s="52">
        <v>-216077504.55000001</v>
      </c>
      <c r="E18" s="60">
        <v>-227933077.28000003</v>
      </c>
      <c r="F18" s="53">
        <v>-180157724</v>
      </c>
      <c r="H18" s="121" t="s">
        <v>399</v>
      </c>
      <c r="I18" s="117">
        <v>135648221</v>
      </c>
      <c r="J18" s="115">
        <f>GETPIVOTDATA("Sum of 2010 ",$B$2,"FS Line","Hotel Revenue","Note Line","Food and beverage")+I18+I19</f>
        <v>-0.28000003099441528</v>
      </c>
    </row>
    <row r="19" spans="2:10">
      <c r="B19" s="44"/>
      <c r="C19" s="46" t="s">
        <v>78</v>
      </c>
      <c r="D19" s="54">
        <v>-43758638.120000005</v>
      </c>
      <c r="E19" s="61">
        <v>-46019487.390000001</v>
      </c>
      <c r="F19" s="55">
        <v>-48180599</v>
      </c>
      <c r="H19" s="121" t="s">
        <v>400</v>
      </c>
      <c r="I19" s="117">
        <v>92284856</v>
      </c>
    </row>
    <row r="20" spans="2:10">
      <c r="B20" s="44"/>
      <c r="C20" s="46" t="s">
        <v>79</v>
      </c>
      <c r="D20" s="54">
        <v>-279123962.45999998</v>
      </c>
      <c r="E20" s="61">
        <v>-312451167.45999998</v>
      </c>
      <c r="F20" s="55">
        <v>-232935615</v>
      </c>
      <c r="H20" s="121" t="s">
        <v>401</v>
      </c>
      <c r="I20" s="117">
        <v>1262468</v>
      </c>
    </row>
    <row r="21" spans="2:10">
      <c r="B21" s="44"/>
      <c r="C21" s="46" t="s">
        <v>80</v>
      </c>
      <c r="D21" s="54">
        <v>-9736526.5499999989</v>
      </c>
      <c r="E21" s="61">
        <v>-10536976.91</v>
      </c>
      <c r="F21" s="55">
        <v>-5951363</v>
      </c>
      <c r="H21" s="121" t="s">
        <v>402</v>
      </c>
      <c r="I21" s="117">
        <v>41131000</v>
      </c>
      <c r="J21" s="115">
        <f>GETPIVOTDATA("Sum of 2010 ",$B$2,"FS Line","Hotel Revenue","Note Line","Rentals and other income")+I21</f>
        <v>-4888487.3900000006</v>
      </c>
    </row>
    <row r="22" spans="2:10" ht="13.5" thickBot="1">
      <c r="B22" s="42" t="s">
        <v>329</v>
      </c>
      <c r="C22" s="43"/>
      <c r="D22" s="52">
        <v>-548696631.67999995</v>
      </c>
      <c r="E22" s="60">
        <v>-596940709.03999996</v>
      </c>
      <c r="F22" s="53">
        <v>-467225301</v>
      </c>
      <c r="H22" s="116">
        <v>582777713</v>
      </c>
      <c r="I22" s="118"/>
    </row>
    <row r="23" spans="2:10" ht="13.5" thickBot="1">
      <c r="B23" s="42" t="s">
        <v>63</v>
      </c>
      <c r="C23" s="42" t="s">
        <v>0</v>
      </c>
      <c r="D23" s="52">
        <v>15640950.797000002</v>
      </c>
      <c r="E23" s="60">
        <v>16518907</v>
      </c>
      <c r="F23" s="53">
        <v>6338458</v>
      </c>
      <c r="I23" s="119">
        <v>582777713</v>
      </c>
    </row>
    <row r="24" spans="2:10">
      <c r="B24" s="42" t="s">
        <v>330</v>
      </c>
      <c r="C24" s="43"/>
      <c r="D24" s="52">
        <v>15640950.797000002</v>
      </c>
      <c r="E24" s="60">
        <v>16518907</v>
      </c>
      <c r="F24" s="53">
        <v>6338458</v>
      </c>
      <c r="H24" s="115"/>
    </row>
    <row r="25" spans="2:10">
      <c r="B25" s="42" t="s">
        <v>64</v>
      </c>
      <c r="C25" s="42" t="s">
        <v>309</v>
      </c>
      <c r="D25" s="52">
        <v>789605</v>
      </c>
      <c r="E25" s="60">
        <v>692101</v>
      </c>
      <c r="F25" s="53">
        <v>15598340</v>
      </c>
    </row>
    <row r="26" spans="2:10">
      <c r="B26" s="44"/>
      <c r="C26" s="46" t="s">
        <v>310</v>
      </c>
      <c r="D26" s="54">
        <v>1981750.3</v>
      </c>
      <c r="E26" s="61">
        <v>290739.02</v>
      </c>
      <c r="F26" s="55">
        <v>1914355</v>
      </c>
    </row>
    <row r="27" spans="2:10">
      <c r="B27" s="44"/>
      <c r="C27" s="46" t="s">
        <v>65</v>
      </c>
      <c r="D27" s="54">
        <v>2117785.2200000002</v>
      </c>
      <c r="E27" s="61">
        <v>2014353</v>
      </c>
      <c r="F27" s="55">
        <v>2079165</v>
      </c>
    </row>
    <row r="28" spans="2:10">
      <c r="B28" s="44"/>
      <c r="C28" s="46" t="s">
        <v>66</v>
      </c>
      <c r="D28" s="54">
        <v>5407328.1299999999</v>
      </c>
      <c r="E28" s="61">
        <v>28454926.91</v>
      </c>
      <c r="F28" s="55">
        <v>6959342</v>
      </c>
    </row>
    <row r="29" spans="2:10">
      <c r="B29" s="44"/>
      <c r="C29" s="46" t="s">
        <v>67</v>
      </c>
      <c r="D29" s="54">
        <v>0</v>
      </c>
      <c r="E29" s="61">
        <v>0</v>
      </c>
      <c r="F29" s="55">
        <v>1134811</v>
      </c>
    </row>
    <row r="30" spans="2:10">
      <c r="B30" s="44"/>
      <c r="C30" s="46" t="s">
        <v>68</v>
      </c>
      <c r="D30" s="54">
        <v>5673079.4699999997</v>
      </c>
      <c r="E30" s="61">
        <v>5767348.54</v>
      </c>
      <c r="F30" s="55">
        <v>7722135</v>
      </c>
    </row>
    <row r="31" spans="2:10">
      <c r="B31" s="44"/>
      <c r="C31" s="46" t="s">
        <v>64</v>
      </c>
      <c r="D31" s="54">
        <v>12283245.780000001</v>
      </c>
      <c r="E31" s="61">
        <v>12718112.709999999</v>
      </c>
      <c r="F31" s="55">
        <v>4145704</v>
      </c>
    </row>
    <row r="32" spans="2:10">
      <c r="B32" s="44"/>
      <c r="C32" s="46" t="s">
        <v>240</v>
      </c>
      <c r="D32" s="54">
        <v>4073777.83</v>
      </c>
      <c r="E32" s="61">
        <v>3159515.85</v>
      </c>
      <c r="F32" s="55">
        <v>3261826</v>
      </c>
    </row>
    <row r="33" spans="2:6">
      <c r="B33" s="44"/>
      <c r="C33" s="46" t="s">
        <v>442</v>
      </c>
      <c r="D33" s="54">
        <v>102648275.06</v>
      </c>
      <c r="E33" s="61">
        <v>124709507.75</v>
      </c>
      <c r="F33" s="55"/>
    </row>
    <row r="34" spans="2:6">
      <c r="B34" s="42" t="s">
        <v>331</v>
      </c>
      <c r="C34" s="43"/>
      <c r="D34" s="52">
        <v>134974846.78999999</v>
      </c>
      <c r="E34" s="60">
        <v>177806604.78</v>
      </c>
      <c r="F34" s="53">
        <v>42815678</v>
      </c>
    </row>
    <row r="35" spans="2:6">
      <c r="B35" s="42" t="s">
        <v>69</v>
      </c>
      <c r="C35" s="42" t="s">
        <v>70</v>
      </c>
      <c r="D35" s="52">
        <v>81195885.150000006</v>
      </c>
      <c r="E35" s="60">
        <v>72712382.989999995</v>
      </c>
      <c r="F35" s="53">
        <v>68231846</v>
      </c>
    </row>
    <row r="36" spans="2:6">
      <c r="B36" s="44"/>
      <c r="C36" s="46" t="s">
        <v>71</v>
      </c>
      <c r="D36" s="54">
        <v>9712041</v>
      </c>
      <c r="E36" s="61">
        <v>9226104</v>
      </c>
      <c r="F36" s="55">
        <v>9281045</v>
      </c>
    </row>
    <row r="37" spans="2:6">
      <c r="B37" s="42" t="s">
        <v>332</v>
      </c>
      <c r="C37" s="43"/>
      <c r="D37" s="52">
        <v>90907926.150000006</v>
      </c>
      <c r="E37" s="60">
        <v>81938486.989999995</v>
      </c>
      <c r="F37" s="53">
        <v>77512891</v>
      </c>
    </row>
    <row r="38" spans="2:6">
      <c r="B38" s="42" t="s">
        <v>8</v>
      </c>
      <c r="C38" s="42" t="s">
        <v>304</v>
      </c>
      <c r="D38" s="52">
        <v>6032408.6600000001</v>
      </c>
      <c r="E38" s="60">
        <v>6503805.9500000002</v>
      </c>
      <c r="F38" s="53">
        <v>6738906</v>
      </c>
    </row>
    <row r="39" spans="2:6">
      <c r="B39" s="44"/>
      <c r="C39" s="46" t="s">
        <v>72</v>
      </c>
      <c r="D39" s="54">
        <v>2374544.1</v>
      </c>
      <c r="E39" s="61">
        <v>1943975</v>
      </c>
      <c r="F39" s="55">
        <v>2146865</v>
      </c>
    </row>
    <row r="40" spans="2:6">
      <c r="B40" s="44"/>
      <c r="C40" s="46" t="s">
        <v>73</v>
      </c>
      <c r="D40" s="54">
        <v>17201812.550000001</v>
      </c>
      <c r="E40" s="61">
        <v>19801331.66</v>
      </c>
      <c r="F40" s="55">
        <v>14523164</v>
      </c>
    </row>
    <row r="41" spans="2:6">
      <c r="B41" s="44"/>
      <c r="C41" s="46" t="s">
        <v>74</v>
      </c>
      <c r="D41" s="54">
        <v>56673081</v>
      </c>
      <c r="E41" s="61">
        <v>65049409.25999999</v>
      </c>
      <c r="F41" s="55">
        <v>55524891</v>
      </c>
    </row>
    <row r="42" spans="2:6">
      <c r="B42" s="44"/>
      <c r="C42" s="46" t="s">
        <v>305</v>
      </c>
      <c r="D42" s="54">
        <v>34182673.880000003</v>
      </c>
      <c r="E42" s="61">
        <v>32032263.050000004</v>
      </c>
      <c r="F42" s="55">
        <v>36812092</v>
      </c>
    </row>
    <row r="43" spans="2:6">
      <c r="B43" s="44"/>
      <c r="C43" s="46" t="s">
        <v>303</v>
      </c>
      <c r="D43" s="54">
        <v>33728126.840000004</v>
      </c>
      <c r="E43" s="61">
        <v>32793560.439999998</v>
      </c>
      <c r="F43" s="55">
        <v>29989931</v>
      </c>
    </row>
    <row r="44" spans="2:6">
      <c r="B44" s="44"/>
      <c r="C44" s="46" t="s">
        <v>302</v>
      </c>
      <c r="D44" s="54">
        <v>22025609.829999998</v>
      </c>
      <c r="E44" s="61">
        <v>22728884.189999998</v>
      </c>
      <c r="F44" s="55">
        <v>18627513</v>
      </c>
    </row>
    <row r="45" spans="2:6">
      <c r="B45" s="42" t="s">
        <v>334</v>
      </c>
      <c r="C45" s="43"/>
      <c r="D45" s="52">
        <v>172218256.86000001</v>
      </c>
      <c r="E45" s="60">
        <v>180853229.54999998</v>
      </c>
      <c r="F45" s="53">
        <v>164363362</v>
      </c>
    </row>
    <row r="46" spans="2:6">
      <c r="B46" s="42" t="s">
        <v>323</v>
      </c>
      <c r="C46" s="42" t="s">
        <v>323</v>
      </c>
      <c r="D46" s="52"/>
      <c r="E46" s="60"/>
      <c r="F46" s="53"/>
    </row>
    <row r="47" spans="2:6">
      <c r="B47" s="42" t="s">
        <v>336</v>
      </c>
      <c r="C47" s="43"/>
      <c r="D47" s="52"/>
      <c r="E47" s="60"/>
      <c r="F47" s="53"/>
    </row>
    <row r="48" spans="2:6">
      <c r="B48" s="42" t="s">
        <v>403</v>
      </c>
      <c r="C48" s="42" t="s">
        <v>403</v>
      </c>
      <c r="D48" s="52">
        <v>-102648275.06</v>
      </c>
      <c r="E48" s="60">
        <v>-124709507.75</v>
      </c>
      <c r="F48" s="53"/>
    </row>
    <row r="49" spans="2:6">
      <c r="B49" s="42" t="s">
        <v>404</v>
      </c>
      <c r="C49" s="43"/>
      <c r="D49" s="52">
        <v>-102648275.06</v>
      </c>
      <c r="E49" s="60">
        <v>-124709507.75</v>
      </c>
      <c r="F49" s="53"/>
    </row>
    <row r="50" spans="2:6">
      <c r="B50" s="47" t="s">
        <v>56</v>
      </c>
      <c r="C50" s="48"/>
      <c r="D50" s="56">
        <v>-124858960.24299996</v>
      </c>
      <c r="E50" s="62">
        <v>-114762850.74000004</v>
      </c>
      <c r="F50" s="57">
        <v>-32289155</v>
      </c>
    </row>
    <row r="51" spans="2:6">
      <c r="D51"/>
      <c r="E51"/>
    </row>
    <row r="52" spans="2:6">
      <c r="D52"/>
      <c r="E52"/>
    </row>
    <row r="53" spans="2:6">
      <c r="D53"/>
      <c r="E53"/>
    </row>
    <row r="54" spans="2:6">
      <c r="D54"/>
      <c r="E54"/>
    </row>
    <row r="55" spans="2:6">
      <c r="D55"/>
      <c r="E55"/>
    </row>
    <row r="56" spans="2:6">
      <c r="D56"/>
      <c r="E56"/>
    </row>
    <row r="57" spans="2:6">
      <c r="D57"/>
      <c r="E57"/>
    </row>
    <row r="58" spans="2:6">
      <c r="D58"/>
      <c r="E58"/>
    </row>
    <row r="59" spans="2:6">
      <c r="D59"/>
      <c r="E59"/>
    </row>
    <row r="60" spans="2:6">
      <c r="D60"/>
      <c r="E60"/>
    </row>
    <row r="61" spans="2:6">
      <c r="D61"/>
      <c r="E61"/>
    </row>
    <row r="62" spans="2:6">
      <c r="D62"/>
      <c r="E62"/>
    </row>
    <row r="63" spans="2:6">
      <c r="D63"/>
      <c r="E63"/>
    </row>
    <row r="64" spans="2:6">
      <c r="D64"/>
      <c r="E64"/>
    </row>
    <row r="65" spans="4:5">
      <c r="D65"/>
      <c r="E65"/>
    </row>
    <row r="66" spans="4:5">
      <c r="D66"/>
      <c r="E66"/>
    </row>
    <row r="67" spans="4:5">
      <c r="D67"/>
      <c r="E67"/>
    </row>
    <row r="68" spans="4:5">
      <c r="D68"/>
      <c r="E68"/>
    </row>
    <row r="69" spans="4:5">
      <c r="D69"/>
      <c r="E69"/>
    </row>
    <row r="70" spans="4:5">
      <c r="D70"/>
      <c r="E70"/>
    </row>
    <row r="71" spans="4:5">
      <c r="D71"/>
      <c r="E71"/>
    </row>
    <row r="72" spans="4:5">
      <c r="D72"/>
      <c r="E72"/>
    </row>
    <row r="73" spans="4:5">
      <c r="D73"/>
      <c r="E73"/>
    </row>
    <row r="74" spans="4:5">
      <c r="D74"/>
      <c r="E74"/>
    </row>
    <row r="75" spans="4:5">
      <c r="D75"/>
      <c r="E75"/>
    </row>
    <row r="76" spans="4:5">
      <c r="D76"/>
      <c r="E76"/>
    </row>
    <row r="77" spans="4:5">
      <c r="D77"/>
      <c r="E77"/>
    </row>
    <row r="78" spans="4:5">
      <c r="D78"/>
      <c r="E78"/>
    </row>
    <row r="79" spans="4:5">
      <c r="D79"/>
      <c r="E79"/>
    </row>
    <row r="80" spans="4:5">
      <c r="D80"/>
      <c r="E80"/>
    </row>
    <row r="81" spans="4:5">
      <c r="D81"/>
      <c r="E81"/>
    </row>
    <row r="82" spans="4:5">
      <c r="D82"/>
      <c r="E82"/>
    </row>
    <row r="83" spans="4:5">
      <c r="D83"/>
      <c r="E83"/>
    </row>
    <row r="84" spans="4:5">
      <c r="D84"/>
      <c r="E84"/>
    </row>
    <row r="85" spans="4:5">
      <c r="D85"/>
      <c r="E85"/>
    </row>
    <row r="86" spans="4:5">
      <c r="D86"/>
      <c r="E86"/>
    </row>
    <row r="87" spans="4:5">
      <c r="D87"/>
      <c r="E87"/>
    </row>
    <row r="88" spans="4:5">
      <c r="D88"/>
      <c r="E88"/>
    </row>
    <row r="89" spans="4:5">
      <c r="D89"/>
      <c r="E89"/>
    </row>
    <row r="90" spans="4:5">
      <c r="D90"/>
      <c r="E90"/>
    </row>
    <row r="91" spans="4:5">
      <c r="D91"/>
      <c r="E91"/>
    </row>
    <row r="92" spans="4:5">
      <c r="D92"/>
      <c r="E92"/>
    </row>
    <row r="93" spans="4:5">
      <c r="D93"/>
      <c r="E93"/>
    </row>
    <row r="94" spans="4:5">
      <c r="D94"/>
      <c r="E94"/>
    </row>
    <row r="95" spans="4:5">
      <c r="D95"/>
      <c r="E95"/>
    </row>
    <row r="96" spans="4:5">
      <c r="D96"/>
      <c r="E96"/>
    </row>
    <row r="97" spans="4:5">
      <c r="D97"/>
      <c r="E97"/>
    </row>
    <row r="98" spans="4:5">
      <c r="D98"/>
      <c r="E98"/>
    </row>
    <row r="99" spans="4:5">
      <c r="D99"/>
      <c r="E99"/>
    </row>
    <row r="100" spans="4:5">
      <c r="D100"/>
      <c r="E100"/>
    </row>
    <row r="101" spans="4:5">
      <c r="D101"/>
      <c r="E101"/>
    </row>
    <row r="102" spans="4:5">
      <c r="D102"/>
      <c r="E102"/>
    </row>
    <row r="103" spans="4:5">
      <c r="D103"/>
      <c r="E103"/>
    </row>
    <row r="104" spans="4:5">
      <c r="D104"/>
      <c r="E104"/>
    </row>
    <row r="105" spans="4:5">
      <c r="D105"/>
      <c r="E105"/>
    </row>
    <row r="106" spans="4:5">
      <c r="D106"/>
      <c r="E106"/>
    </row>
    <row r="107" spans="4:5">
      <c r="D107"/>
      <c r="E10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workbookViewId="0">
      <selection activeCell="D21" sqref="D21"/>
    </sheetView>
  </sheetViews>
  <sheetFormatPr defaultRowHeight="12.75"/>
  <cols>
    <col min="1" max="1" width="12.42578125" customWidth="1"/>
    <col min="2" max="2" width="10.140625" customWidth="1"/>
    <col min="3" max="3" width="26.5703125" bestFit="1" customWidth="1"/>
    <col min="4" max="4" width="38.28515625" bestFit="1" customWidth="1"/>
    <col min="5" max="5" width="27.7109375" bestFit="1" customWidth="1"/>
    <col min="6" max="6" width="16.85546875" bestFit="1" customWidth="1"/>
    <col min="7" max="7" width="17.140625" bestFit="1" customWidth="1"/>
    <col min="8" max="8" width="14.5703125" bestFit="1" customWidth="1"/>
    <col min="9" max="9" width="16" bestFit="1" customWidth="1"/>
    <col min="10" max="11" width="17" bestFit="1" customWidth="1"/>
  </cols>
  <sheetData>
    <row r="1" spans="1:9" ht="14.25">
      <c r="A1" s="31" t="s">
        <v>283</v>
      </c>
      <c r="B1" s="31" t="s">
        <v>22</v>
      </c>
      <c r="C1" s="31" t="s">
        <v>284</v>
      </c>
      <c r="D1" s="31" t="s">
        <v>285</v>
      </c>
      <c r="E1" s="31" t="s">
        <v>81</v>
      </c>
      <c r="F1" s="41">
        <v>2011</v>
      </c>
      <c r="G1" s="41">
        <v>2010</v>
      </c>
      <c r="H1" s="41">
        <v>2009</v>
      </c>
    </row>
    <row r="2" spans="1:9" ht="15">
      <c r="A2" s="32">
        <v>6110</v>
      </c>
      <c r="B2" s="33" t="e">
        <f>VLOOKUP(A2,#REF!,2,FALSE)</f>
        <v>#REF!</v>
      </c>
      <c r="C2" s="33" t="e">
        <f>VLOOKUP(A2,#REF!,3,FALSE)</f>
        <v>#REF!</v>
      </c>
      <c r="D2" s="33" t="e">
        <f>VLOOKUP(A2,#REF!,4,FALSE)</f>
        <v>#REF!</v>
      </c>
      <c r="E2" s="33" t="e">
        <f>VLOOKUP(A2,#REF!,6,FALSE)</f>
        <v>#REF!</v>
      </c>
      <c r="F2" s="34" t="e">
        <f>VLOOKUP(A2,#REF!,7,FALSE)</f>
        <v>#REF!</v>
      </c>
      <c r="G2" s="34">
        <v>33836394.649999999</v>
      </c>
      <c r="H2" s="34">
        <v>23343782</v>
      </c>
      <c r="I2" s="50">
        <f>VLOOKUP(A2,[6]BALANCE!$B$1:$F$65536,5,FALSE)</f>
        <v>33836394.649999999</v>
      </c>
    </row>
    <row r="3" spans="1:9" ht="15">
      <c r="A3" s="32">
        <v>6120</v>
      </c>
      <c r="B3" s="33" t="e">
        <f>VLOOKUP(A3,#REF!,2,FALSE)</f>
        <v>#REF!</v>
      </c>
      <c r="C3" s="33" t="e">
        <f>VLOOKUP(A3,#REF!,3,FALSE)</f>
        <v>#REF!</v>
      </c>
      <c r="D3" s="33" t="e">
        <f>VLOOKUP(A3,#REF!,4,FALSE)</f>
        <v>#REF!</v>
      </c>
      <c r="E3" s="33" t="e">
        <f>VLOOKUP(A3,#REF!,6,FALSE)</f>
        <v>#REF!</v>
      </c>
      <c r="F3" s="34" t="e">
        <f>VLOOKUP(A3,#REF!,7,FALSE)</f>
        <v>#REF!</v>
      </c>
      <c r="G3" s="34">
        <v>12342616.01</v>
      </c>
      <c r="H3" s="34">
        <v>12011633</v>
      </c>
      <c r="I3" s="50">
        <f>VLOOKUP(A3,[6]BALANCE!$B$1:$F$65536,5,FALSE)</f>
        <v>12342616.01</v>
      </c>
    </row>
    <row r="4" spans="1:9" ht="15">
      <c r="A4" s="32">
        <v>6130</v>
      </c>
      <c r="B4" s="33" t="e">
        <f>VLOOKUP(A4,#REF!,2,FALSE)</f>
        <v>#REF!</v>
      </c>
      <c r="C4" s="33" t="e">
        <f>VLOOKUP(A4,#REF!,3,FALSE)</f>
        <v>#REF!</v>
      </c>
      <c r="D4" s="33" t="e">
        <f>VLOOKUP(A4,#REF!,4,FALSE)</f>
        <v>#REF!</v>
      </c>
      <c r="E4" s="33" t="e">
        <f>VLOOKUP(A4,#REF!,6,FALSE)</f>
        <v>#REF!</v>
      </c>
      <c r="F4" s="34" t="e">
        <f>VLOOKUP(A4,#REF!,7,FALSE)</f>
        <v>#REF!</v>
      </c>
      <c r="G4" s="34">
        <v>1459392.28</v>
      </c>
      <c r="H4" s="34">
        <v>1019484</v>
      </c>
      <c r="I4" s="50">
        <f>VLOOKUP(A4,[6]BALANCE!$B$1:$F$65536,5,FALSE)</f>
        <v>1459392.28</v>
      </c>
    </row>
    <row r="5" spans="1:9" ht="15">
      <c r="A5" s="32">
        <v>6140</v>
      </c>
      <c r="B5" s="33" t="e">
        <f>VLOOKUP(A5,#REF!,2,FALSE)</f>
        <v>#REF!</v>
      </c>
      <c r="C5" s="33" t="e">
        <f>VLOOKUP(A5,#REF!,3,FALSE)</f>
        <v>#REF!</v>
      </c>
      <c r="D5" s="33" t="e">
        <f>VLOOKUP(A5,#REF!,4,FALSE)</f>
        <v>#REF!</v>
      </c>
      <c r="E5" s="33" t="e">
        <f>VLOOKUP(A5,#REF!,6,FALSE)</f>
        <v>#REF!</v>
      </c>
      <c r="F5" s="34" t="e">
        <f>VLOOKUP(A5,#REF!,7,FALSE)</f>
        <v>#REF!</v>
      </c>
      <c r="G5" s="34">
        <v>1736243.42</v>
      </c>
      <c r="H5" s="34">
        <v>1412638</v>
      </c>
      <c r="I5" s="50">
        <f>VLOOKUP(A5,[6]BALANCE!$B$1:$F$65536,5,FALSE)</f>
        <v>1736243.42</v>
      </c>
    </row>
    <row r="6" spans="1:9" ht="15">
      <c r="A6" s="32">
        <v>6141</v>
      </c>
      <c r="B6" s="33" t="e">
        <f>VLOOKUP(A6,#REF!,2,FALSE)</f>
        <v>#REF!</v>
      </c>
      <c r="C6" s="33" t="e">
        <f>VLOOKUP(A6,#REF!,3,FALSE)</f>
        <v>#REF!</v>
      </c>
      <c r="D6" s="33" t="e">
        <f>VLOOKUP(A6,#REF!,4,FALSE)</f>
        <v>#REF!</v>
      </c>
      <c r="E6" s="33" t="e">
        <f>VLOOKUP(A6,#REF!,6,FALSE)</f>
        <v>#REF!</v>
      </c>
      <c r="F6" s="34" t="e">
        <f>VLOOKUP(A6,#REF!,7,FALSE)</f>
        <v>#REF!</v>
      </c>
      <c r="G6" s="34">
        <v>2149822.63</v>
      </c>
      <c r="H6" s="34">
        <v>1615381</v>
      </c>
      <c r="I6" s="50">
        <f>VLOOKUP(A6,[6]BALANCE!$B$1:$F$65536,5,FALSE)</f>
        <v>2149822.63</v>
      </c>
    </row>
    <row r="7" spans="1:9" ht="15">
      <c r="A7" s="32">
        <v>6142</v>
      </c>
      <c r="B7" s="33" t="e">
        <f>VLOOKUP(A7,#REF!,2,FALSE)</f>
        <v>#REF!</v>
      </c>
      <c r="C7" s="33" t="e">
        <f>VLOOKUP(A7,#REF!,3,FALSE)</f>
        <v>#REF!</v>
      </c>
      <c r="D7" s="33" t="e">
        <f>VLOOKUP(A7,#REF!,4,FALSE)</f>
        <v>#REF!</v>
      </c>
      <c r="E7" s="33" t="e">
        <f>VLOOKUP(A7,#REF!,6,FALSE)</f>
        <v>#REF!</v>
      </c>
      <c r="F7" s="34" t="e">
        <f>VLOOKUP(A7,#REF!,7,FALSE)</f>
        <v>#REF!</v>
      </c>
      <c r="G7" s="34">
        <v>1133703.18</v>
      </c>
      <c r="H7" s="34">
        <v>705240</v>
      </c>
      <c r="I7" s="50">
        <f>VLOOKUP(A7,[6]BALANCE!$B$1:$F$65536,5,FALSE)</f>
        <v>1133703.18</v>
      </c>
    </row>
    <row r="8" spans="1:9" ht="15">
      <c r="A8" s="32">
        <v>6143</v>
      </c>
      <c r="B8" s="33" t="e">
        <f>VLOOKUP(A8,#REF!,2,FALSE)</f>
        <v>#REF!</v>
      </c>
      <c r="C8" s="33" t="e">
        <f>VLOOKUP(A8,#REF!,3,FALSE)</f>
        <v>#REF!</v>
      </c>
      <c r="D8" s="33" t="e">
        <f>VLOOKUP(A8,#REF!,4,FALSE)</f>
        <v>#REF!</v>
      </c>
      <c r="E8" s="33" t="e">
        <f>VLOOKUP(A8,#REF!,6,FALSE)</f>
        <v>#REF!</v>
      </c>
      <c r="F8" s="34" t="e">
        <f>VLOOKUP(A8,#REF!,7,FALSE)</f>
        <v>#REF!</v>
      </c>
      <c r="G8" s="34">
        <v>792526.91</v>
      </c>
      <c r="H8" s="34">
        <v>838399</v>
      </c>
      <c r="I8" s="50">
        <f>VLOOKUP(A8,[6]BALANCE!$B$1:$F$65536,5,FALSE)</f>
        <v>792526.91</v>
      </c>
    </row>
    <row r="9" spans="1:9" ht="15">
      <c r="A9" s="32">
        <v>6144</v>
      </c>
      <c r="B9" s="33" t="e">
        <f>VLOOKUP(A9,#REF!,2,FALSE)</f>
        <v>#REF!</v>
      </c>
      <c r="C9" s="33" t="e">
        <f>VLOOKUP(A9,#REF!,3,FALSE)</f>
        <v>#REF!</v>
      </c>
      <c r="D9" s="33" t="e">
        <f>VLOOKUP(A9,#REF!,4,FALSE)</f>
        <v>#REF!</v>
      </c>
      <c r="E9" s="33" t="e">
        <f>VLOOKUP(A9,#REF!,6,FALSE)</f>
        <v>#REF!</v>
      </c>
      <c r="F9" s="34" t="e">
        <f>VLOOKUP(A9,#REF!,7,FALSE)</f>
        <v>#REF!</v>
      </c>
      <c r="G9" s="34">
        <v>120057.33</v>
      </c>
      <c r="H9" s="34">
        <v>960143</v>
      </c>
      <c r="I9" s="50">
        <f>VLOOKUP(A9,[6]BALANCE!$B$1:$F$65536,5,FALSE)</f>
        <v>120057.33</v>
      </c>
    </row>
    <row r="10" spans="1:9" ht="15">
      <c r="A10" s="32">
        <v>6145</v>
      </c>
      <c r="B10" s="33" t="e">
        <f>VLOOKUP(A10,#REF!,2,FALSE)</f>
        <v>#REF!</v>
      </c>
      <c r="C10" s="33" t="e">
        <f>VLOOKUP(A10,#REF!,3,FALSE)</f>
        <v>#REF!</v>
      </c>
      <c r="D10" s="33" t="e">
        <f>VLOOKUP(A10,#REF!,4,FALSE)</f>
        <v>#REF!</v>
      </c>
      <c r="E10" s="33" t="e">
        <f>VLOOKUP(A10,#REF!,6,FALSE)</f>
        <v>#REF!</v>
      </c>
      <c r="F10" s="34" t="e">
        <f>VLOOKUP(A10,#REF!,7,FALSE)</f>
        <v>#REF!</v>
      </c>
      <c r="G10" s="34">
        <v>4785081.78</v>
      </c>
      <c r="H10" s="34">
        <v>4593703</v>
      </c>
      <c r="I10" s="50">
        <f>VLOOKUP(A10,[6]BALANCE!$B$1:$F$65536,5,FALSE)</f>
        <v>4785081.78</v>
      </c>
    </row>
    <row r="11" spans="1:9" ht="15">
      <c r="A11" s="32">
        <v>6146</v>
      </c>
      <c r="B11" s="33" t="e">
        <f>VLOOKUP(A11,#REF!,2,FALSE)</f>
        <v>#REF!</v>
      </c>
      <c r="C11" s="33" t="e">
        <f>VLOOKUP(A11,#REF!,3,FALSE)</f>
        <v>#REF!</v>
      </c>
      <c r="D11" s="33" t="e">
        <f>VLOOKUP(A11,#REF!,4,FALSE)</f>
        <v>#REF!</v>
      </c>
      <c r="E11" s="33" t="e">
        <f>VLOOKUP(A11,#REF!,6,FALSE)</f>
        <v>#REF!</v>
      </c>
      <c r="F11" s="34" t="e">
        <f>VLOOKUP(A11,#REF!,7,FALSE)</f>
        <v>#REF!</v>
      </c>
      <c r="G11" s="34">
        <v>1367866.83</v>
      </c>
      <c r="H11" s="34">
        <v>799567</v>
      </c>
      <c r="I11" s="50">
        <f>VLOOKUP(A11,[6]BALANCE!$B$1:$F$65536,5,FALSE)</f>
        <v>1367866.83</v>
      </c>
    </row>
    <row r="12" spans="1:9" ht="15">
      <c r="A12" s="32">
        <v>6148</v>
      </c>
      <c r="B12" s="33" t="e">
        <f>VLOOKUP(A12,#REF!,2,FALSE)</f>
        <v>#REF!</v>
      </c>
      <c r="C12" s="33" t="e">
        <f>VLOOKUP(A12,#REF!,3,FALSE)</f>
        <v>#REF!</v>
      </c>
      <c r="D12" s="33" t="e">
        <f>VLOOKUP(A12,#REF!,4,FALSE)</f>
        <v>#REF!</v>
      </c>
      <c r="E12" s="33" t="e">
        <f>VLOOKUP(A12,#REF!,6,FALSE)</f>
        <v>#REF!</v>
      </c>
      <c r="F12" s="34" t="e">
        <f>VLOOKUP(A12,#REF!,7,FALSE)</f>
        <v>#REF!</v>
      </c>
      <c r="G12" s="34">
        <v>1203623.3700000001</v>
      </c>
      <c r="H12" s="34">
        <v>709237</v>
      </c>
      <c r="I12" s="50">
        <f>VLOOKUP(A12,[6]BALANCE!$B$1:$F$65536,5,FALSE)</f>
        <v>1203623.3700000001</v>
      </c>
    </row>
    <row r="13" spans="1:9" ht="15">
      <c r="A13" s="32">
        <v>6149</v>
      </c>
      <c r="B13" s="33" t="e">
        <f>VLOOKUP(A13,#REF!,2,FALSE)</f>
        <v>#REF!</v>
      </c>
      <c r="C13" s="33" t="e">
        <f>VLOOKUP(A13,#REF!,3,FALSE)</f>
        <v>#REF!</v>
      </c>
      <c r="D13" s="33" t="e">
        <f>VLOOKUP(A13,#REF!,4,FALSE)</f>
        <v>#REF!</v>
      </c>
      <c r="E13" s="33" t="e">
        <f>VLOOKUP(A13,#REF!,6,FALSE)</f>
        <v>#REF!</v>
      </c>
      <c r="F13" s="34" t="e">
        <f>VLOOKUP(A13,#REF!,7,FALSE)</f>
        <v>#REF!</v>
      </c>
      <c r="G13" s="34">
        <v>3412653.84</v>
      </c>
      <c r="H13" s="34">
        <v>899141</v>
      </c>
      <c r="I13" s="50">
        <f>VLOOKUP(A13,[6]BALANCE!$B$1:$F$65536,5,FALSE)</f>
        <v>3412653.84</v>
      </c>
    </row>
    <row r="14" spans="1:9" ht="15">
      <c r="A14" s="32">
        <v>6150</v>
      </c>
      <c r="B14" s="33" t="e">
        <f>VLOOKUP(A14,#REF!,2,FALSE)</f>
        <v>#REF!</v>
      </c>
      <c r="C14" s="33" t="e">
        <f>VLOOKUP(A14,#REF!,3,FALSE)</f>
        <v>#REF!</v>
      </c>
      <c r="D14" s="33" t="e">
        <f>VLOOKUP(A14,#REF!,4,FALSE)</f>
        <v>#REF!</v>
      </c>
      <c r="E14" s="33" t="e">
        <f>VLOOKUP(A14,#REF!,6,FALSE)</f>
        <v>#REF!</v>
      </c>
      <c r="F14" s="34" t="e">
        <f>VLOOKUP(A14,#REF!,7,FALSE)</f>
        <v>#REF!</v>
      </c>
      <c r="G14" s="34">
        <v>0</v>
      </c>
      <c r="H14" s="34">
        <v>4000</v>
      </c>
      <c r="I14" s="50">
        <v>0</v>
      </c>
    </row>
    <row r="15" spans="1:9" ht="15">
      <c r="A15" s="32">
        <v>6151</v>
      </c>
      <c r="B15" s="33" t="e">
        <f>VLOOKUP(A15,#REF!,2,FALSE)</f>
        <v>#REF!</v>
      </c>
      <c r="C15" s="33" t="e">
        <f>VLOOKUP(A15,#REF!,3,FALSE)</f>
        <v>#REF!</v>
      </c>
      <c r="D15" s="33" t="e">
        <f>VLOOKUP(A15,#REF!,4,FALSE)</f>
        <v>#REF!</v>
      </c>
      <c r="E15" s="33" t="e">
        <f>VLOOKUP(A15,#REF!,6,FALSE)</f>
        <v>#REF!</v>
      </c>
      <c r="F15" s="34" t="e">
        <f>VLOOKUP(A15,#REF!,7,FALSE)</f>
        <v>#REF!</v>
      </c>
      <c r="G15" s="34">
        <v>800</v>
      </c>
      <c r="H15" s="34">
        <v>218531</v>
      </c>
      <c r="I15" s="50">
        <f>VLOOKUP(A15,[6]BALANCE!$B$1:$F$65536,5,FALSE)</f>
        <v>800</v>
      </c>
    </row>
    <row r="16" spans="1:9" ht="15">
      <c r="A16" s="32">
        <v>6160</v>
      </c>
      <c r="B16" s="33" t="e">
        <f>VLOOKUP(A16,#REF!,2,FALSE)</f>
        <v>#REF!</v>
      </c>
      <c r="C16" s="33" t="e">
        <f>VLOOKUP(A16,#REF!,3,FALSE)</f>
        <v>#REF!</v>
      </c>
      <c r="D16" s="33" t="e">
        <f>VLOOKUP(A16,#REF!,4,FALSE)</f>
        <v>#REF!</v>
      </c>
      <c r="E16" s="33" t="e">
        <f>VLOOKUP(A16,#REF!,6,FALSE)</f>
        <v>#REF!</v>
      </c>
      <c r="F16" s="34" t="e">
        <f>VLOOKUP(A16,#REF!,7,FALSE)</f>
        <v>#REF!</v>
      </c>
      <c r="G16" s="34">
        <v>1684119.67</v>
      </c>
      <c r="H16" s="34">
        <v>255490</v>
      </c>
      <c r="I16" s="50">
        <f>VLOOKUP(A16,[6]BALANCE!$B$1:$F$65536,5,FALSE)</f>
        <v>1684119.67</v>
      </c>
    </row>
    <row r="17" spans="1:9" ht="15">
      <c r="A17" s="32">
        <v>6161</v>
      </c>
      <c r="B17" s="33" t="e">
        <f>VLOOKUP(A17,#REF!,2,FALSE)</f>
        <v>#REF!</v>
      </c>
      <c r="C17" s="33" t="e">
        <f>VLOOKUP(A17,#REF!,3,FALSE)</f>
        <v>#REF!</v>
      </c>
      <c r="D17" s="33" t="e">
        <f>VLOOKUP(A17,#REF!,4,FALSE)</f>
        <v>#REF!</v>
      </c>
      <c r="E17" s="33" t="e">
        <f>VLOOKUP(A17,#REF!,6,FALSE)</f>
        <v>#REF!</v>
      </c>
      <c r="F17" s="34" t="e">
        <f>VLOOKUP(A17,#REF!,7,FALSE)</f>
        <v>#REF!</v>
      </c>
      <c r="G17" s="34">
        <v>3148294.77</v>
      </c>
      <c r="H17" s="34">
        <v>2006132</v>
      </c>
      <c r="I17" s="50">
        <f>VLOOKUP(A17,[6]BALANCE!$B$1:$F$65536,5,FALSE)</f>
        <v>3148294.77</v>
      </c>
    </row>
    <row r="18" spans="1:9" ht="15">
      <c r="A18" s="32">
        <v>6162</v>
      </c>
      <c r="B18" s="33" t="e">
        <f>VLOOKUP(A18,#REF!,2,FALSE)</f>
        <v>#REF!</v>
      </c>
      <c r="C18" s="33" t="e">
        <f>VLOOKUP(A18,#REF!,3,FALSE)</f>
        <v>#REF!</v>
      </c>
      <c r="D18" s="33" t="e">
        <f>VLOOKUP(A18,#REF!,4,FALSE)</f>
        <v>#REF!</v>
      </c>
      <c r="E18" s="33" t="e">
        <f>VLOOKUP(A18,#REF!,6,FALSE)</f>
        <v>#REF!</v>
      </c>
      <c r="F18" s="34" t="e">
        <f>VLOOKUP(A18,#REF!,7,FALSE)</f>
        <v>#REF!</v>
      </c>
      <c r="G18" s="34">
        <v>2659870.2999999998</v>
      </c>
      <c r="H18" s="34">
        <v>2175068</v>
      </c>
      <c r="I18" s="50">
        <f>VLOOKUP(A18,[6]BALANCE!$B$1:$F$65536,5,FALSE)</f>
        <v>2659870.2999999998</v>
      </c>
    </row>
    <row r="19" spans="1:9" ht="15">
      <c r="A19" s="32">
        <v>6165</v>
      </c>
      <c r="B19" s="33" t="e">
        <f>VLOOKUP(A19,#REF!,2,FALSE)</f>
        <v>#REF!</v>
      </c>
      <c r="C19" s="33" t="e">
        <f>VLOOKUP(A19,#REF!,3,FALSE)</f>
        <v>#REF!</v>
      </c>
      <c r="D19" s="33" t="e">
        <f>VLOOKUP(A19,#REF!,4,FALSE)</f>
        <v>#REF!</v>
      </c>
      <c r="E19" s="33" t="e">
        <f>VLOOKUP(A19,#REF!,6,FALSE)</f>
        <v>#REF!</v>
      </c>
      <c r="F19" s="34" t="e">
        <f>VLOOKUP(A19,#REF!,7,FALSE)</f>
        <v>#REF!</v>
      </c>
      <c r="G19" s="34">
        <v>1298776.29</v>
      </c>
      <c r="H19" s="34">
        <v>668655</v>
      </c>
      <c r="I19" s="50">
        <f>VLOOKUP(A19,[6]BALANCE!$B$1:$F$65536,5,FALSE)</f>
        <v>1298776.29</v>
      </c>
    </row>
    <row r="20" spans="1:9" ht="15">
      <c r="A20" s="32">
        <v>6166</v>
      </c>
      <c r="B20" s="33" t="e">
        <f>VLOOKUP(A20,#REF!,2,FALSE)</f>
        <v>#REF!</v>
      </c>
      <c r="C20" s="33" t="e">
        <f>VLOOKUP(A20,#REF!,3,FALSE)</f>
        <v>#REF!</v>
      </c>
      <c r="D20" s="33" t="e">
        <f>VLOOKUP(A20,#REF!,4,FALSE)</f>
        <v>#REF!</v>
      </c>
      <c r="E20" s="33" t="e">
        <f>VLOOKUP(A20,#REF!,6,FALSE)</f>
        <v>#REF!</v>
      </c>
      <c r="F20" s="34" t="e">
        <f>VLOOKUP(A20,#REF!,7,FALSE)</f>
        <v>#REF!</v>
      </c>
      <c r="G20" s="34">
        <v>711002.98</v>
      </c>
      <c r="H20" s="34">
        <v>236886</v>
      </c>
      <c r="I20" s="50">
        <f>VLOOKUP(A20,[6]BALANCE!$B$1:$F$65536,5,FALSE)</f>
        <v>711002.98</v>
      </c>
    </row>
    <row r="21" spans="1:9" ht="15">
      <c r="A21" s="32">
        <v>6170</v>
      </c>
      <c r="B21" s="33" t="e">
        <f>VLOOKUP(A21,#REF!,2,FALSE)</f>
        <v>#REF!</v>
      </c>
      <c r="C21" s="33" t="e">
        <f>VLOOKUP(A21,#REF!,3,FALSE)</f>
        <v>#REF!</v>
      </c>
      <c r="D21" s="33" t="e">
        <f>VLOOKUP(A21,#REF!,4,FALSE)</f>
        <v>#REF!</v>
      </c>
      <c r="E21" s="33" t="e">
        <f>VLOOKUP(A21,#REF!,6,FALSE)</f>
        <v>#REF!</v>
      </c>
      <c r="F21" s="34" t="e">
        <f>VLOOKUP(A21,#REF!,7,FALSE)</f>
        <v>#REF!</v>
      </c>
      <c r="G21" s="34">
        <v>370223.34</v>
      </c>
      <c r="H21" s="34">
        <v>267633</v>
      </c>
      <c r="I21" s="50">
        <f>VLOOKUP(A21,[6]BALANCE!$B$1:$F$65536,5,FALSE)</f>
        <v>370223.34</v>
      </c>
    </row>
    <row r="22" spans="1:9" ht="15">
      <c r="A22" s="32">
        <v>6171</v>
      </c>
      <c r="B22" s="33" t="e">
        <f>VLOOKUP(A22,#REF!,2,FALSE)</f>
        <v>#REF!</v>
      </c>
      <c r="C22" s="33" t="e">
        <f>VLOOKUP(A22,#REF!,3,FALSE)</f>
        <v>#REF!</v>
      </c>
      <c r="D22" s="33" t="e">
        <f>VLOOKUP(A22,#REF!,4,FALSE)</f>
        <v>#REF!</v>
      </c>
      <c r="E22" s="33" t="e">
        <f>VLOOKUP(A22,#REF!,6,FALSE)</f>
        <v>#REF!</v>
      </c>
      <c r="F22" s="34" t="e">
        <f>VLOOKUP(A22,#REF!,7,FALSE)</f>
        <v>#REF!</v>
      </c>
      <c r="G22" s="34">
        <v>19832825.199999999</v>
      </c>
      <c r="H22" s="34">
        <v>16913960</v>
      </c>
      <c r="I22" s="50">
        <f>VLOOKUP(A22,[6]BALANCE!$B$1:$F$65536,5,FALSE)</f>
        <v>19832825.199999999</v>
      </c>
    </row>
    <row r="23" spans="1:9" ht="15">
      <c r="A23" s="32">
        <v>6172</v>
      </c>
      <c r="B23" s="33" t="e">
        <f>VLOOKUP(A23,#REF!,2,FALSE)</f>
        <v>#REF!</v>
      </c>
      <c r="C23" s="33" t="e">
        <f>VLOOKUP(A23,#REF!,3,FALSE)</f>
        <v>#REF!</v>
      </c>
      <c r="D23" s="33" t="e">
        <f>VLOOKUP(A23,#REF!,4,FALSE)</f>
        <v>#REF!</v>
      </c>
      <c r="E23" s="33" t="e">
        <f>VLOOKUP(A23,#REF!,6,FALSE)</f>
        <v>#REF!</v>
      </c>
      <c r="F23" s="34" t="e">
        <f>VLOOKUP(A23,#REF!,7,FALSE)</f>
        <v>#REF!</v>
      </c>
      <c r="G23" s="34">
        <v>59750</v>
      </c>
      <c r="H23" s="34">
        <v>600</v>
      </c>
      <c r="I23" s="50">
        <f>VLOOKUP(A23,[6]BALANCE!$B$1:$F$65536,5,FALSE)</f>
        <v>59750</v>
      </c>
    </row>
    <row r="24" spans="1:9" ht="15">
      <c r="A24" s="32">
        <v>6173</v>
      </c>
      <c r="B24" s="33" t="e">
        <f>VLOOKUP(A24,#REF!,2,FALSE)</f>
        <v>#REF!</v>
      </c>
      <c r="C24" s="33" t="e">
        <f>VLOOKUP(A24,#REF!,3,FALSE)</f>
        <v>#REF!</v>
      </c>
      <c r="D24" s="33" t="e">
        <f>VLOOKUP(A24,#REF!,4,FALSE)</f>
        <v>#REF!</v>
      </c>
      <c r="E24" s="33" t="e">
        <f>VLOOKUP(A24,#REF!,6,FALSE)</f>
        <v>#REF!</v>
      </c>
      <c r="F24" s="34" t="e">
        <f>VLOOKUP(A24,#REF!,7,FALSE)</f>
        <v>#REF!</v>
      </c>
      <c r="G24" s="34">
        <v>133785.04</v>
      </c>
      <c r="H24" s="34">
        <v>302934</v>
      </c>
      <c r="I24" s="50">
        <f>VLOOKUP(A24,[6]BALANCE!$B$1:$F$65536,5,FALSE)</f>
        <v>133785.04</v>
      </c>
    </row>
    <row r="25" spans="1:9" ht="15">
      <c r="A25" s="32">
        <v>6190</v>
      </c>
      <c r="B25" s="33" t="s">
        <v>57</v>
      </c>
      <c r="C25" s="33" t="s">
        <v>7</v>
      </c>
      <c r="D25" s="33" t="s">
        <v>9</v>
      </c>
      <c r="E25" s="33" t="s">
        <v>190</v>
      </c>
      <c r="F25" s="34">
        <v>0</v>
      </c>
      <c r="G25" s="34">
        <v>0</v>
      </c>
      <c r="H25" s="34">
        <v>97790</v>
      </c>
      <c r="I25" s="50">
        <v>0</v>
      </c>
    </row>
    <row r="26" spans="1:9" ht="15">
      <c r="A26" s="32">
        <v>6209</v>
      </c>
      <c r="B26" s="33" t="e">
        <f>VLOOKUP(A26,#REF!,2,FALSE)</f>
        <v>#REF!</v>
      </c>
      <c r="C26" s="33" t="e">
        <f>VLOOKUP(A26,#REF!,3,FALSE)</f>
        <v>#REF!</v>
      </c>
      <c r="D26" s="33" t="e">
        <f>VLOOKUP(A26,#REF!,4,FALSE)</f>
        <v>#REF!</v>
      </c>
      <c r="E26" s="33" t="e">
        <f>VLOOKUP(A26,#REF!,6,FALSE)</f>
        <v>#REF!</v>
      </c>
      <c r="F26" s="34" t="e">
        <f>VLOOKUP(A26,#REF!,7,FALSE)</f>
        <v>#REF!</v>
      </c>
      <c r="G26" s="34">
        <v>206179.16</v>
      </c>
      <c r="H26" s="34">
        <v>332400</v>
      </c>
      <c r="I26" s="50">
        <f>VLOOKUP(A26,[6]BALANCE!$B$1:$F$65536,5,FALSE)</f>
        <v>206179.16</v>
      </c>
    </row>
    <row r="27" spans="1:9" ht="15">
      <c r="A27" s="32">
        <v>6210</v>
      </c>
      <c r="B27" s="33" t="e">
        <f>VLOOKUP(A27,#REF!,2,FALSE)</f>
        <v>#REF!</v>
      </c>
      <c r="C27" s="33" t="e">
        <f>VLOOKUP(A27,#REF!,3,FALSE)</f>
        <v>#REF!</v>
      </c>
      <c r="D27" s="33" t="e">
        <f>VLOOKUP(A27,#REF!,4,FALSE)</f>
        <v>#REF!</v>
      </c>
      <c r="E27" s="33" t="e">
        <f>VLOOKUP(A27,#REF!,6,FALSE)</f>
        <v>#REF!</v>
      </c>
      <c r="F27" s="34" t="e">
        <f>VLOOKUP(A27,#REF!,7,FALSE)</f>
        <v>#REF!</v>
      </c>
      <c r="G27" s="34">
        <v>102908.33</v>
      </c>
      <c r="H27" s="34">
        <v>126933</v>
      </c>
      <c r="I27" s="50">
        <f>VLOOKUP(A27,[6]BALANCE!$B$1:$F$65536,5,FALSE)</f>
        <v>102908.33</v>
      </c>
    </row>
    <row r="28" spans="1:9" ht="15">
      <c r="A28" s="32">
        <v>6211</v>
      </c>
      <c r="B28" s="33" t="e">
        <f>VLOOKUP(A28,#REF!,2,FALSE)</f>
        <v>#REF!</v>
      </c>
      <c r="C28" s="33" t="e">
        <f>VLOOKUP(A28,#REF!,3,FALSE)</f>
        <v>#REF!</v>
      </c>
      <c r="D28" s="33" t="e">
        <f>VLOOKUP(A28,#REF!,4,FALSE)</f>
        <v>#REF!</v>
      </c>
      <c r="E28" s="33" t="e">
        <f>VLOOKUP(A28,#REF!,6,FALSE)</f>
        <v>#REF!</v>
      </c>
      <c r="F28" s="34" t="e">
        <f>VLOOKUP(A28,#REF!,7,FALSE)</f>
        <v>#REF!</v>
      </c>
      <c r="G28" s="34">
        <v>1555469.65</v>
      </c>
      <c r="H28" s="34">
        <v>855377</v>
      </c>
      <c r="I28" s="50">
        <f>VLOOKUP(A28,[6]BALANCE!$B$1:$F$65536,5,FALSE)</f>
        <v>1555469.65</v>
      </c>
    </row>
    <row r="29" spans="1:9" ht="15">
      <c r="A29" s="32">
        <v>6212</v>
      </c>
      <c r="B29" s="33" t="e">
        <f>VLOOKUP(A29,#REF!,2,FALSE)</f>
        <v>#REF!</v>
      </c>
      <c r="C29" s="33" t="e">
        <f>VLOOKUP(A29,#REF!,3,FALSE)</f>
        <v>#REF!</v>
      </c>
      <c r="D29" s="33" t="e">
        <f>VLOOKUP(A29,#REF!,4,FALSE)</f>
        <v>#REF!</v>
      </c>
      <c r="E29" s="33" t="e">
        <f>VLOOKUP(A29,#REF!,6,FALSE)</f>
        <v>#REF!</v>
      </c>
      <c r="F29" s="34" t="e">
        <f>VLOOKUP(A29,#REF!,7,FALSE)</f>
        <v>#REF!</v>
      </c>
      <c r="G29" s="34">
        <v>2091744.99</v>
      </c>
      <c r="H29" s="34">
        <v>2381581</v>
      </c>
      <c r="I29" s="50">
        <f>VLOOKUP(A29,[6]BALANCE!$B$1:$F$65536,5,FALSE)</f>
        <v>2091744.99</v>
      </c>
    </row>
    <row r="30" spans="1:9" ht="15">
      <c r="A30" s="32">
        <v>6213</v>
      </c>
      <c r="B30" s="33" t="e">
        <f>VLOOKUP(A30,#REF!,2,FALSE)</f>
        <v>#REF!</v>
      </c>
      <c r="C30" s="33" t="e">
        <f>VLOOKUP(A30,#REF!,3,FALSE)</f>
        <v>#REF!</v>
      </c>
      <c r="D30" s="33" t="e">
        <f>VLOOKUP(A30,#REF!,4,FALSE)</f>
        <v>#REF!</v>
      </c>
      <c r="E30" s="33" t="e">
        <f>VLOOKUP(A30,#REF!,6,FALSE)</f>
        <v>#REF!</v>
      </c>
      <c r="F30" s="34" t="e">
        <f>VLOOKUP(A30,#REF!,7,FALSE)</f>
        <v>#REF!</v>
      </c>
      <c r="G30" s="34">
        <v>830739.83</v>
      </c>
      <c r="H30" s="34">
        <v>1150581</v>
      </c>
      <c r="I30" s="50">
        <f>VLOOKUP(A30,[6]BALANCE!$B$1:$F$65536,5,FALSE)</f>
        <v>830739.83</v>
      </c>
    </row>
    <row r="31" spans="1:9" ht="15">
      <c r="A31" s="32">
        <v>6214</v>
      </c>
      <c r="B31" s="33" t="e">
        <f>VLOOKUP(A31,#REF!,2,FALSE)</f>
        <v>#REF!</v>
      </c>
      <c r="C31" s="33" t="e">
        <f>VLOOKUP(A31,#REF!,3,FALSE)</f>
        <v>#REF!</v>
      </c>
      <c r="D31" s="33" t="e">
        <f>VLOOKUP(A31,#REF!,4,FALSE)</f>
        <v>#REF!</v>
      </c>
      <c r="E31" s="33" t="e">
        <f>VLOOKUP(A31,#REF!,6,FALSE)</f>
        <v>#REF!</v>
      </c>
      <c r="F31" s="34" t="e">
        <f>VLOOKUP(A31,#REF!,7,FALSE)</f>
        <v>#REF!</v>
      </c>
      <c r="G31" s="34">
        <v>261357.18</v>
      </c>
      <c r="H31" s="34">
        <v>339420</v>
      </c>
      <c r="I31" s="50">
        <f>VLOOKUP(A31,[6]BALANCE!$B$1:$F$65536,5,FALSE)</f>
        <v>261357.18</v>
      </c>
    </row>
    <row r="32" spans="1:9" ht="15">
      <c r="A32" s="32">
        <v>6215</v>
      </c>
      <c r="B32" s="33" t="e">
        <f>VLOOKUP(A32,#REF!,2,FALSE)</f>
        <v>#REF!</v>
      </c>
      <c r="C32" s="33" t="e">
        <f>VLOOKUP(A32,#REF!,3,FALSE)</f>
        <v>#REF!</v>
      </c>
      <c r="D32" s="33" t="e">
        <f>VLOOKUP(A32,#REF!,4,FALSE)</f>
        <v>#REF!</v>
      </c>
      <c r="E32" s="33" t="e">
        <f>VLOOKUP(A32,#REF!,6,FALSE)</f>
        <v>#REF!</v>
      </c>
      <c r="F32" s="34" t="e">
        <f>VLOOKUP(A32,#REF!,7,FALSE)</f>
        <v>#REF!</v>
      </c>
      <c r="G32" s="34">
        <v>335242.45</v>
      </c>
      <c r="H32" s="34">
        <v>323483</v>
      </c>
      <c r="I32" s="50">
        <f>VLOOKUP(A32,[6]BALANCE!$B$1:$F$65536,5,FALSE)</f>
        <v>335242.45</v>
      </c>
    </row>
    <row r="33" spans="1:9" ht="15">
      <c r="A33" s="32">
        <v>6216</v>
      </c>
      <c r="B33" s="33" t="e">
        <f>VLOOKUP(A33,#REF!,2,FALSE)</f>
        <v>#REF!</v>
      </c>
      <c r="C33" s="33" t="e">
        <f>VLOOKUP(A33,#REF!,3,FALSE)</f>
        <v>#REF!</v>
      </c>
      <c r="D33" s="33" t="e">
        <f>VLOOKUP(A33,#REF!,4,FALSE)</f>
        <v>#REF!</v>
      </c>
      <c r="E33" s="33" t="e">
        <f>VLOOKUP(A33,#REF!,6,FALSE)</f>
        <v>#REF!</v>
      </c>
      <c r="F33" s="34" t="e">
        <f>VLOOKUP(A33,#REF!,7,FALSE)</f>
        <v>#REF!</v>
      </c>
      <c r="G33" s="34">
        <v>3214423.4</v>
      </c>
      <c r="H33" s="34">
        <v>479858</v>
      </c>
      <c r="I33" s="50">
        <f>VLOOKUP(A33,[6]BALANCE!$B$1:$F$65536,5,FALSE)</f>
        <v>3214423.4</v>
      </c>
    </row>
    <row r="34" spans="1:9" ht="15">
      <c r="A34" s="32">
        <v>6217</v>
      </c>
      <c r="B34" s="33" t="e">
        <f>VLOOKUP(A34,#REF!,2,FALSE)</f>
        <v>#REF!</v>
      </c>
      <c r="C34" s="33" t="e">
        <f>VLOOKUP(A34,#REF!,3,FALSE)</f>
        <v>#REF!</v>
      </c>
      <c r="D34" s="33" t="e">
        <f>VLOOKUP(A34,#REF!,4,FALSE)</f>
        <v>#REF!</v>
      </c>
      <c r="E34" s="33" t="e">
        <f>VLOOKUP(A34,#REF!,6,FALSE)</f>
        <v>#REF!</v>
      </c>
      <c r="F34" s="34" t="e">
        <f>VLOOKUP(A34,#REF!,7,FALSE)</f>
        <v>#REF!</v>
      </c>
      <c r="G34" s="34">
        <v>1466200.11</v>
      </c>
      <c r="H34" s="34">
        <v>1600300</v>
      </c>
      <c r="I34" s="50">
        <f>VLOOKUP(A34,[6]BALANCE!$B$1:$F$65536,5,FALSE)</f>
        <v>1466200.11</v>
      </c>
    </row>
    <row r="35" spans="1:9" ht="15">
      <c r="A35" s="32">
        <v>6218</v>
      </c>
      <c r="B35" s="33" t="e">
        <f>VLOOKUP(A35,#REF!,2,FALSE)</f>
        <v>#REF!</v>
      </c>
      <c r="C35" s="33" t="e">
        <f>VLOOKUP(A35,#REF!,3,FALSE)</f>
        <v>#REF!</v>
      </c>
      <c r="D35" s="33" t="e">
        <f>VLOOKUP(A35,#REF!,4,FALSE)</f>
        <v>#REF!</v>
      </c>
      <c r="E35" s="33" t="e">
        <f>VLOOKUP(A35,#REF!,6,FALSE)</f>
        <v>#REF!</v>
      </c>
      <c r="F35" s="34" t="e">
        <f>VLOOKUP(A35,#REF!,7,FALSE)</f>
        <v>#REF!</v>
      </c>
      <c r="G35" s="34">
        <v>405284.5</v>
      </c>
      <c r="H35" s="34">
        <v>1193591</v>
      </c>
      <c r="I35" s="50">
        <f>VLOOKUP(A35,[6]BALANCE!$B$1:$F$65536,5,FALSE)</f>
        <v>405284.5</v>
      </c>
    </row>
    <row r="36" spans="1:9" ht="15">
      <c r="A36" s="32">
        <v>6219</v>
      </c>
      <c r="B36" s="33" t="e">
        <f>VLOOKUP(A36,#REF!,2,FALSE)</f>
        <v>#REF!</v>
      </c>
      <c r="C36" s="33" t="e">
        <f>VLOOKUP(A36,#REF!,3,FALSE)</f>
        <v>#REF!</v>
      </c>
      <c r="D36" s="33" t="e">
        <f>VLOOKUP(A36,#REF!,4,FALSE)</f>
        <v>#REF!</v>
      </c>
      <c r="E36" s="33" t="e">
        <f>VLOOKUP(A36,#REF!,6,FALSE)</f>
        <v>#REF!</v>
      </c>
      <c r="F36" s="34" t="e">
        <f>VLOOKUP(A36,#REF!,7,FALSE)</f>
        <v>#REF!</v>
      </c>
      <c r="G36" s="34">
        <v>3202758.82</v>
      </c>
      <c r="H36" s="34">
        <v>973970</v>
      </c>
      <c r="I36" s="50">
        <f>VLOOKUP(A36,[6]BALANCE!$B$1:$F$65536,5,FALSE)</f>
        <v>3202758.82</v>
      </c>
    </row>
    <row r="37" spans="1:9" ht="15">
      <c r="A37" s="32">
        <v>6220</v>
      </c>
      <c r="B37" s="33" t="e">
        <f>VLOOKUP(A37,#REF!,2,FALSE)</f>
        <v>#REF!</v>
      </c>
      <c r="C37" s="33" t="e">
        <f>VLOOKUP(A37,#REF!,3,FALSE)</f>
        <v>#REF!</v>
      </c>
      <c r="D37" s="33" t="e">
        <f>VLOOKUP(A37,#REF!,4,FALSE)</f>
        <v>#REF!</v>
      </c>
      <c r="E37" s="33" t="e">
        <f>VLOOKUP(A37,#REF!,6,FALSE)</f>
        <v>#REF!</v>
      </c>
      <c r="F37" s="34" t="e">
        <f>VLOOKUP(A37,#REF!,7,FALSE)</f>
        <v>#REF!</v>
      </c>
      <c r="G37" s="34">
        <v>1855104.89</v>
      </c>
      <c r="H37" s="34">
        <v>507194</v>
      </c>
      <c r="I37" s="50">
        <f>VLOOKUP(A37,[6]BALANCE!$B$1:$F$65536,5,FALSE)</f>
        <v>1855104.89</v>
      </c>
    </row>
    <row r="38" spans="1:9" ht="15">
      <c r="A38" s="32">
        <v>6221</v>
      </c>
      <c r="B38" s="33" t="e">
        <f>VLOOKUP(A38,#REF!,2,FALSE)</f>
        <v>#REF!</v>
      </c>
      <c r="C38" s="33" t="e">
        <f>VLOOKUP(A38,#REF!,3,FALSE)</f>
        <v>#REF!</v>
      </c>
      <c r="D38" s="33" t="e">
        <f>VLOOKUP(A38,#REF!,4,FALSE)</f>
        <v>#REF!</v>
      </c>
      <c r="E38" s="33" t="e">
        <f>VLOOKUP(A38,#REF!,6,FALSE)</f>
        <v>#REF!</v>
      </c>
      <c r="F38" s="34" t="e">
        <f>VLOOKUP(A38,#REF!,7,FALSE)</f>
        <v>#REF!</v>
      </c>
      <c r="G38" s="34">
        <v>870978.28</v>
      </c>
      <c r="H38" s="34">
        <v>231964</v>
      </c>
      <c r="I38" s="50">
        <f>VLOOKUP(A38,[6]BALANCE!$B$1:$F$65536,5,FALSE)</f>
        <v>870978.28</v>
      </c>
    </row>
    <row r="39" spans="1:9" ht="15">
      <c r="A39" s="32">
        <v>6222</v>
      </c>
      <c r="B39" s="33" t="e">
        <f>VLOOKUP(A39,#REF!,2,FALSE)</f>
        <v>#REF!</v>
      </c>
      <c r="C39" s="33" t="e">
        <f>VLOOKUP(A39,#REF!,3,FALSE)</f>
        <v>#REF!</v>
      </c>
      <c r="D39" s="33" t="e">
        <f>VLOOKUP(A39,#REF!,4,FALSE)</f>
        <v>#REF!</v>
      </c>
      <c r="E39" s="33" t="e">
        <f>VLOOKUP(A39,#REF!,6,FALSE)</f>
        <v>#REF!</v>
      </c>
      <c r="F39" s="34" t="e">
        <f>VLOOKUP(A39,#REF!,7,FALSE)</f>
        <v>#REF!</v>
      </c>
      <c r="G39" s="34">
        <v>71865.69</v>
      </c>
      <c r="H39" s="34">
        <v>179362</v>
      </c>
      <c r="I39" s="50">
        <f>VLOOKUP(A39,[6]BALANCE!$B$1:$F$65536,5,FALSE)</f>
        <v>71865.69</v>
      </c>
    </row>
    <row r="40" spans="1:9" ht="15">
      <c r="A40" s="32">
        <v>6223</v>
      </c>
      <c r="B40" s="33" t="e">
        <f>VLOOKUP(A40,#REF!,2,FALSE)</f>
        <v>#REF!</v>
      </c>
      <c r="C40" s="33" t="e">
        <f>VLOOKUP(A40,#REF!,3,FALSE)</f>
        <v>#REF!</v>
      </c>
      <c r="D40" s="33" t="e">
        <f>VLOOKUP(A40,#REF!,4,FALSE)</f>
        <v>#REF!</v>
      </c>
      <c r="E40" s="33" t="e">
        <f>VLOOKUP(A40,#REF!,6,FALSE)</f>
        <v>#REF!</v>
      </c>
      <c r="F40" s="34" t="e">
        <f>VLOOKUP(A40,#REF!,7,FALSE)</f>
        <v>#REF!</v>
      </c>
      <c r="G40" s="34">
        <v>3309074.68</v>
      </c>
      <c r="H40" s="34">
        <v>3396412</v>
      </c>
      <c r="I40" s="50">
        <f>VLOOKUP(A40,[6]BALANCE!$B$1:$F$65536,5,FALSE)</f>
        <v>3309074.68</v>
      </c>
    </row>
    <row r="41" spans="1:9" ht="15">
      <c r="A41" s="32">
        <v>6224</v>
      </c>
      <c r="B41" s="33" t="e">
        <f>VLOOKUP(A41,#REF!,2,FALSE)</f>
        <v>#REF!</v>
      </c>
      <c r="C41" s="33" t="e">
        <f>VLOOKUP(A41,#REF!,3,FALSE)</f>
        <v>#REF!</v>
      </c>
      <c r="D41" s="33" t="e">
        <f>VLOOKUP(A41,#REF!,4,FALSE)</f>
        <v>#REF!</v>
      </c>
      <c r="E41" s="33" t="e">
        <f>VLOOKUP(A41,#REF!,6,FALSE)</f>
        <v>#REF!</v>
      </c>
      <c r="F41" s="34" t="e">
        <f>VLOOKUP(A41,#REF!,7,FALSE)</f>
        <v>#REF!</v>
      </c>
      <c r="G41" s="34">
        <v>21999.7</v>
      </c>
      <c r="H41" s="34">
        <v>450738</v>
      </c>
      <c r="I41" s="50">
        <f>VLOOKUP(A41,[6]BALANCE!$B$1:$F$65536,5,FALSE)</f>
        <v>21999.7</v>
      </c>
    </row>
    <row r="42" spans="1:9" ht="15">
      <c r="A42" s="32">
        <v>6240</v>
      </c>
      <c r="B42" s="33" t="e">
        <f>VLOOKUP(A42,#REF!,2,FALSE)</f>
        <v>#REF!</v>
      </c>
      <c r="C42" s="33" t="e">
        <f>VLOOKUP(A42,#REF!,3,FALSE)</f>
        <v>#REF!</v>
      </c>
      <c r="D42" s="33" t="e">
        <f>VLOOKUP(A42,#REF!,4,FALSE)</f>
        <v>#REF!</v>
      </c>
      <c r="E42" s="33" t="e">
        <f>VLOOKUP(A42,#REF!,6,FALSE)</f>
        <v>#REF!</v>
      </c>
      <c r="F42" s="34" t="e">
        <f>VLOOKUP(A42,#REF!,7,FALSE)</f>
        <v>#REF!</v>
      </c>
      <c r="G42" s="34">
        <v>2410756</v>
      </c>
      <c r="H42" s="34">
        <v>2248084</v>
      </c>
      <c r="I42" s="50">
        <f>VLOOKUP(A42,[6]BALANCE!$B$1:$F$65536,5,FALSE)</f>
        <v>2410756</v>
      </c>
    </row>
    <row r="43" spans="1:9" ht="15">
      <c r="A43" s="32">
        <v>6241</v>
      </c>
      <c r="B43" s="33" t="e">
        <f>VLOOKUP(A43,#REF!,2,FALSE)</f>
        <v>#REF!</v>
      </c>
      <c r="C43" s="33" t="e">
        <f>VLOOKUP(A43,#REF!,3,FALSE)</f>
        <v>#REF!</v>
      </c>
      <c r="D43" s="33" t="e">
        <f>VLOOKUP(A43,#REF!,4,FALSE)</f>
        <v>#REF!</v>
      </c>
      <c r="E43" s="33" t="e">
        <f>VLOOKUP(A43,#REF!,6,FALSE)</f>
        <v>#REF!</v>
      </c>
      <c r="F43" s="34" t="e">
        <f>VLOOKUP(A43,#REF!,7,FALSE)</f>
        <v>#REF!</v>
      </c>
      <c r="G43" s="34">
        <v>7072650.8399999999</v>
      </c>
      <c r="H43" s="34">
        <v>5574580</v>
      </c>
      <c r="I43" s="50">
        <f>VLOOKUP(A43,[6]BALANCE!$B$1:$F$65536,5,FALSE)</f>
        <v>7072650.8399999999</v>
      </c>
    </row>
    <row r="44" spans="1:9" ht="15">
      <c r="A44" s="32">
        <v>6243</v>
      </c>
      <c r="B44" s="33" t="e">
        <f>VLOOKUP(A44,#REF!,2,FALSE)</f>
        <v>#REF!</v>
      </c>
      <c r="C44" s="33" t="e">
        <f>VLOOKUP(A44,#REF!,3,FALSE)</f>
        <v>#REF!</v>
      </c>
      <c r="D44" s="33" t="e">
        <f>VLOOKUP(A44,#REF!,4,FALSE)</f>
        <v>#REF!</v>
      </c>
      <c r="E44" s="33" t="e">
        <f>VLOOKUP(A44,#REF!,6,FALSE)</f>
        <v>#REF!</v>
      </c>
      <c r="F44" s="34" t="e">
        <f>VLOOKUP(A44,#REF!,7,FALSE)</f>
        <v>#REF!</v>
      </c>
      <c r="G44" s="34">
        <v>0</v>
      </c>
      <c r="H44" s="34">
        <v>22475</v>
      </c>
      <c r="I44" s="50">
        <v>0</v>
      </c>
    </row>
    <row r="45" spans="1:9" ht="15">
      <c r="A45" s="32">
        <v>6245</v>
      </c>
      <c r="B45" s="33" t="e">
        <f>VLOOKUP(A45,#REF!,2,FALSE)</f>
        <v>#REF!</v>
      </c>
      <c r="C45" s="33" t="e">
        <f>VLOOKUP(A45,#REF!,3,FALSE)</f>
        <v>#REF!</v>
      </c>
      <c r="D45" s="33" t="e">
        <f>VLOOKUP(A45,#REF!,4,FALSE)</f>
        <v>#REF!</v>
      </c>
      <c r="E45" s="33" t="e">
        <f>VLOOKUP(A45,#REF!,6,FALSE)</f>
        <v>#REF!</v>
      </c>
      <c r="F45" s="34" t="e">
        <f>VLOOKUP(A45,#REF!,7,FALSE)</f>
        <v>#REF!</v>
      </c>
      <c r="G45" s="34">
        <v>631000</v>
      </c>
      <c r="H45" s="34">
        <v>607000</v>
      </c>
      <c r="I45" s="50">
        <f>VLOOKUP(A45,[6]BALANCE!$B$1:$F$65536,5,FALSE)</f>
        <v>631000</v>
      </c>
    </row>
    <row r="46" spans="1:9" ht="15">
      <c r="A46" s="32">
        <v>6246</v>
      </c>
      <c r="B46" s="33" t="e">
        <f>VLOOKUP(A46,#REF!,2,FALSE)</f>
        <v>#REF!</v>
      </c>
      <c r="C46" s="33" t="e">
        <f>VLOOKUP(A46,#REF!,3,FALSE)</f>
        <v>#REF!</v>
      </c>
      <c r="D46" s="33" t="e">
        <f>VLOOKUP(A46,#REF!,4,FALSE)</f>
        <v>#REF!</v>
      </c>
      <c r="E46" s="33" t="e">
        <f>VLOOKUP(A46,#REF!,6,FALSE)</f>
        <v>#REF!</v>
      </c>
      <c r="F46" s="34" t="e">
        <f>VLOOKUP(A46,#REF!,7,FALSE)</f>
        <v>#REF!</v>
      </c>
      <c r="G46" s="34">
        <v>2466085.65</v>
      </c>
      <c r="H46" s="34">
        <v>1445320</v>
      </c>
      <c r="I46" s="50">
        <f>VLOOKUP(A46,[6]BALANCE!$B$1:$F$65536,5,FALSE)</f>
        <v>2466085.65</v>
      </c>
    </row>
    <row r="47" spans="1:9" ht="15">
      <c r="A47" s="32">
        <v>6305</v>
      </c>
      <c r="B47" s="33" t="e">
        <f>VLOOKUP(A47,#REF!,2,FALSE)</f>
        <v>#REF!</v>
      </c>
      <c r="C47" s="33" t="e">
        <f>VLOOKUP(A47,#REF!,3,FALSE)</f>
        <v>#REF!</v>
      </c>
      <c r="D47" s="33" t="e">
        <f>VLOOKUP(A47,#REF!,4,FALSE)</f>
        <v>#REF!</v>
      </c>
      <c r="E47" s="33" t="e">
        <f>VLOOKUP(A47,#REF!,6,FALSE)</f>
        <v>#REF!</v>
      </c>
      <c r="F47" s="34" t="e">
        <f>VLOOKUP(A47,#REF!,7,FALSE)</f>
        <v>#REF!</v>
      </c>
      <c r="G47" s="34">
        <v>1547603.57</v>
      </c>
      <c r="H47" s="34">
        <v>1493946</v>
      </c>
      <c r="I47" s="50">
        <f>VLOOKUP(A47,[6]BALANCE!$B$1:$F$65536,5,FALSE)</f>
        <v>1547603.57</v>
      </c>
    </row>
    <row r="48" spans="1:9" ht="15">
      <c r="A48" s="32">
        <v>6306</v>
      </c>
      <c r="B48" s="33" t="e">
        <f>VLOOKUP(A48,#REF!,2,FALSE)</f>
        <v>#REF!</v>
      </c>
      <c r="C48" s="33" t="e">
        <f>VLOOKUP(A48,#REF!,3,FALSE)</f>
        <v>#REF!</v>
      </c>
      <c r="D48" s="33" t="e">
        <f>VLOOKUP(A48,#REF!,4,FALSE)</f>
        <v>#REF!</v>
      </c>
      <c r="E48" s="33" t="e">
        <f>VLOOKUP(A48,#REF!,6,FALSE)</f>
        <v>#REF!</v>
      </c>
      <c r="F48" s="34" t="e">
        <f>VLOOKUP(A48,#REF!,7,FALSE)</f>
        <v>#REF!</v>
      </c>
      <c r="G48" s="34">
        <v>70500</v>
      </c>
      <c r="H48" s="34">
        <v>118017</v>
      </c>
      <c r="I48" s="50">
        <f>VLOOKUP(A48,[6]BALANCE!$B$1:$F$65536,5,FALSE)</f>
        <v>70500</v>
      </c>
    </row>
    <row r="49" spans="1:9" ht="15">
      <c r="A49" s="32">
        <v>6308</v>
      </c>
      <c r="B49" s="33" t="e">
        <f>VLOOKUP(A49,#REF!,2,FALSE)</f>
        <v>#REF!</v>
      </c>
      <c r="C49" s="33" t="e">
        <f>VLOOKUP(A49,#REF!,3,FALSE)</f>
        <v>#REF!</v>
      </c>
      <c r="D49" s="33" t="e">
        <f>VLOOKUP(A49,#REF!,4,FALSE)</f>
        <v>#REF!</v>
      </c>
      <c r="E49" s="33" t="e">
        <f>VLOOKUP(A49,#REF!,6,FALSE)</f>
        <v>#REF!</v>
      </c>
      <c r="F49" s="34" t="e">
        <f>VLOOKUP(A49,#REF!,7,FALSE)</f>
        <v>#REF!</v>
      </c>
      <c r="G49" s="34">
        <v>4131278.58</v>
      </c>
      <c r="H49" s="34">
        <v>657326</v>
      </c>
      <c r="I49" s="50">
        <f>VLOOKUP(A49,[6]BALANCE!$B$1:$F$65536,5,FALSE)</f>
        <v>4131278.58</v>
      </c>
    </row>
    <row r="50" spans="1:9" ht="15">
      <c r="A50" s="32">
        <v>6309</v>
      </c>
      <c r="B50" s="33" t="e">
        <f>VLOOKUP(A50,#REF!,2,FALSE)</f>
        <v>#REF!</v>
      </c>
      <c r="C50" s="33" t="e">
        <f>VLOOKUP(A50,#REF!,3,FALSE)</f>
        <v>#REF!</v>
      </c>
      <c r="D50" s="33" t="e">
        <f>VLOOKUP(A50,#REF!,4,FALSE)</f>
        <v>#REF!</v>
      </c>
      <c r="E50" s="33" t="e">
        <f>VLOOKUP(A50,#REF!,6,FALSE)</f>
        <v>#REF!</v>
      </c>
      <c r="F50" s="34" t="e">
        <f>VLOOKUP(A50,#REF!,7,FALSE)</f>
        <v>#REF!</v>
      </c>
      <c r="G50" s="34">
        <v>2646739.21</v>
      </c>
      <c r="H50" s="34">
        <v>3031573</v>
      </c>
      <c r="I50" s="50">
        <f>VLOOKUP(A50,[6]BALANCE!$B$1:$F$65536,5,FALSE)</f>
        <v>2646739.21</v>
      </c>
    </row>
    <row r="51" spans="1:9" ht="15">
      <c r="A51" s="35">
        <v>6310</v>
      </c>
      <c r="B51" s="33" t="e">
        <f>VLOOKUP(A51,#REF!,2,FALSE)</f>
        <v>#REF!</v>
      </c>
      <c r="C51" s="33" t="e">
        <f>VLOOKUP(A51,#REF!,3,FALSE)</f>
        <v>#REF!</v>
      </c>
      <c r="D51" s="33" t="e">
        <f>VLOOKUP(A51,#REF!,4,FALSE)</f>
        <v>#REF!</v>
      </c>
      <c r="E51" s="33" t="e">
        <f>VLOOKUP(A51,#REF!,6,FALSE)</f>
        <v>#REF!</v>
      </c>
      <c r="F51" s="34" t="e">
        <f>VLOOKUP(A51,#REF!,7,FALSE)</f>
        <v>#REF!</v>
      </c>
      <c r="G51" s="36">
        <v>254712</v>
      </c>
      <c r="H51" s="36"/>
      <c r="I51" s="50">
        <f>VLOOKUP(A51,[6]BALANCE!$B$1:$F$65536,5,FALSE)</f>
        <v>254712</v>
      </c>
    </row>
    <row r="52" spans="1:9" ht="15">
      <c r="A52" s="32">
        <v>6320</v>
      </c>
      <c r="B52" s="33" t="e">
        <f>VLOOKUP(A52,#REF!,2,FALSE)</f>
        <v>#REF!</v>
      </c>
      <c r="C52" s="33" t="e">
        <f>VLOOKUP(A52,#REF!,3,FALSE)</f>
        <v>#REF!</v>
      </c>
      <c r="D52" s="33" t="e">
        <f>VLOOKUP(A52,#REF!,4,FALSE)</f>
        <v>#REF!</v>
      </c>
      <c r="E52" s="33" t="e">
        <f>VLOOKUP(A52,#REF!,6,FALSE)</f>
        <v>#REF!</v>
      </c>
      <c r="F52" s="34" t="e">
        <f>VLOOKUP(A52,#REF!,7,FALSE)</f>
        <v>#REF!</v>
      </c>
      <c r="G52" s="34">
        <v>39765.269999999997</v>
      </c>
      <c r="H52" s="34">
        <v>-21906</v>
      </c>
      <c r="I52" s="50">
        <f>VLOOKUP(A52,[6]BALANCE!$B$1:$F$65536,5,FALSE)</f>
        <v>39765.269999999997</v>
      </c>
    </row>
    <row r="53" spans="1:9" ht="15">
      <c r="A53" s="32">
        <v>6321</v>
      </c>
      <c r="B53" s="33" t="e">
        <f>VLOOKUP(A53,#REF!,2,FALSE)</f>
        <v>#REF!</v>
      </c>
      <c r="C53" s="33" t="e">
        <f>VLOOKUP(A53,#REF!,3,FALSE)</f>
        <v>#REF!</v>
      </c>
      <c r="D53" s="33" t="e">
        <f>VLOOKUP(A53,#REF!,4,FALSE)</f>
        <v>#REF!</v>
      </c>
      <c r="E53" s="33" t="e">
        <f>VLOOKUP(A53,#REF!,6,FALSE)</f>
        <v>#REF!</v>
      </c>
      <c r="F53" s="34" t="e">
        <f>VLOOKUP(A53,#REF!,7,FALSE)</f>
        <v>#REF!</v>
      </c>
      <c r="G53" s="34">
        <v>2520000</v>
      </c>
      <c r="H53" s="34">
        <v>2558333</v>
      </c>
      <c r="I53" s="50">
        <f>VLOOKUP(A53,[6]BALANCE!$B$1:$F$65536,5,FALSE)</f>
        <v>2520000</v>
      </c>
    </row>
    <row r="54" spans="1:9" ht="15">
      <c r="A54" s="32">
        <v>6325</v>
      </c>
      <c r="B54" s="33" t="e">
        <f>VLOOKUP(A54,#REF!,2,FALSE)</f>
        <v>#REF!</v>
      </c>
      <c r="C54" s="33" t="e">
        <f>VLOOKUP(A54,#REF!,3,FALSE)</f>
        <v>#REF!</v>
      </c>
      <c r="D54" s="33" t="e">
        <f>VLOOKUP(A54,#REF!,4,FALSE)</f>
        <v>#REF!</v>
      </c>
      <c r="E54" s="33" t="e">
        <f>VLOOKUP(A54,#REF!,6,FALSE)</f>
        <v>#REF!</v>
      </c>
      <c r="F54" s="34" t="e">
        <f>VLOOKUP(A54,#REF!,7,FALSE)</f>
        <v>#REF!</v>
      </c>
      <c r="G54" s="34">
        <v>2014353</v>
      </c>
      <c r="H54" s="34">
        <v>1947763</v>
      </c>
      <c r="I54" s="50">
        <f>VLOOKUP(A54,[6]BALANCE!$B$1:$F$65536,5,FALSE)</f>
        <v>2014353</v>
      </c>
    </row>
    <row r="55" spans="1:9" ht="15">
      <c r="A55" s="32">
        <v>6331</v>
      </c>
      <c r="B55" s="33" t="e">
        <f>VLOOKUP(A55,#REF!,2,FALSE)</f>
        <v>#REF!</v>
      </c>
      <c r="C55" s="33" t="e">
        <f>VLOOKUP(A55,#REF!,3,FALSE)</f>
        <v>#REF!</v>
      </c>
      <c r="D55" s="33" t="e">
        <f>VLOOKUP(A55,#REF!,4,FALSE)</f>
        <v>#REF!</v>
      </c>
      <c r="E55" s="33" t="e">
        <f>VLOOKUP(A55,#REF!,6,FALSE)</f>
        <v>#REF!</v>
      </c>
      <c r="F55" s="34" t="e">
        <f>VLOOKUP(A55,#REF!,7,FALSE)</f>
        <v>#REF!</v>
      </c>
      <c r="G55" s="34">
        <v>1572868.55</v>
      </c>
      <c r="H55" s="34">
        <v>662604</v>
      </c>
      <c r="I55" s="50">
        <f>VLOOKUP(A55,[6]BALANCE!$B$1:$F$65536,5,FALSE)</f>
        <v>1572868.55</v>
      </c>
    </row>
    <row r="56" spans="1:9" ht="15">
      <c r="A56" s="32">
        <v>6334</v>
      </c>
      <c r="B56" s="33" t="e">
        <f>VLOOKUP(A56,#REF!,2,FALSE)</f>
        <v>#REF!</v>
      </c>
      <c r="C56" s="33" t="e">
        <f>VLOOKUP(A56,#REF!,3,FALSE)</f>
        <v>#REF!</v>
      </c>
      <c r="D56" s="33" t="e">
        <f>VLOOKUP(A56,#REF!,4,FALSE)</f>
        <v>#REF!</v>
      </c>
      <c r="E56" s="33" t="e">
        <f>VLOOKUP(A56,#REF!,6,FALSE)</f>
        <v>#REF!</v>
      </c>
      <c r="F56" s="34" t="e">
        <f>VLOOKUP(A56,#REF!,7,FALSE)</f>
        <v>#REF!</v>
      </c>
      <c r="G56" s="34">
        <v>767750.04</v>
      </c>
      <c r="H56" s="34">
        <v>1089749</v>
      </c>
      <c r="I56" s="50">
        <f>VLOOKUP(A56,[6]BALANCE!$B$1:$F$65536,5,FALSE)</f>
        <v>767750.04</v>
      </c>
    </row>
    <row r="57" spans="1:9" ht="15">
      <c r="A57" s="32">
        <v>6335</v>
      </c>
      <c r="B57" s="33" t="e">
        <f>VLOOKUP(A57,#REF!,2,FALSE)</f>
        <v>#REF!</v>
      </c>
      <c r="C57" s="33" t="e">
        <f>VLOOKUP(A57,#REF!,3,FALSE)</f>
        <v>#REF!</v>
      </c>
      <c r="D57" s="33" t="e">
        <f>VLOOKUP(A57,#REF!,4,FALSE)</f>
        <v>#REF!</v>
      </c>
      <c r="E57" s="33" t="e">
        <f>VLOOKUP(A57,#REF!,6,FALSE)</f>
        <v>#REF!</v>
      </c>
      <c r="F57" s="34" t="e">
        <f>VLOOKUP(A57,#REF!,7,FALSE)</f>
        <v>#REF!</v>
      </c>
      <c r="G57" s="34">
        <v>347040.67</v>
      </c>
      <c r="H57" s="34">
        <v>230886</v>
      </c>
      <c r="I57" s="50">
        <f>VLOOKUP(A57,[6]BALANCE!$B$1:$F$65536,5,FALSE)</f>
        <v>347040.67</v>
      </c>
    </row>
    <row r="58" spans="1:9" ht="15">
      <c r="A58" s="32">
        <v>6337</v>
      </c>
      <c r="B58" s="33" t="e">
        <f>VLOOKUP(A58,#REF!,2,FALSE)</f>
        <v>#REF!</v>
      </c>
      <c r="C58" s="33" t="e">
        <f>VLOOKUP(A58,#REF!,3,FALSE)</f>
        <v>#REF!</v>
      </c>
      <c r="D58" s="33" t="e">
        <f>VLOOKUP(A58,#REF!,4,FALSE)</f>
        <v>#REF!</v>
      </c>
      <c r="E58" s="33" t="e">
        <f>VLOOKUP(A58,#REF!,6,FALSE)</f>
        <v>#REF!</v>
      </c>
      <c r="F58" s="34" t="e">
        <f>VLOOKUP(A58,#REF!,7,FALSE)</f>
        <v>#REF!</v>
      </c>
      <c r="G58" s="34">
        <v>1829994.46</v>
      </c>
      <c r="H58" s="34">
        <v>1452740</v>
      </c>
      <c r="I58" s="50">
        <f>VLOOKUP(A58,[6]BALANCE!$B$1:$F$65536,5,FALSE)</f>
        <v>1829994.46</v>
      </c>
    </row>
    <row r="59" spans="1:9" ht="15">
      <c r="A59" s="32">
        <v>6338</v>
      </c>
      <c r="B59" s="33" t="e">
        <f>VLOOKUP(A59,#REF!,2,FALSE)</f>
        <v>#REF!</v>
      </c>
      <c r="C59" s="33" t="e">
        <f>VLOOKUP(A59,#REF!,3,FALSE)</f>
        <v>#REF!</v>
      </c>
      <c r="D59" s="33" t="e">
        <f>VLOOKUP(A59,#REF!,4,FALSE)</f>
        <v>#REF!</v>
      </c>
      <c r="E59" s="33" t="e">
        <f>VLOOKUP(A59,#REF!,6,FALSE)</f>
        <v>#REF!</v>
      </c>
      <c r="F59" s="34" t="e">
        <f>VLOOKUP(A59,#REF!,7,FALSE)</f>
        <v>#REF!</v>
      </c>
      <c r="G59" s="34">
        <v>3243122.85</v>
      </c>
      <c r="H59" s="34">
        <v>881230</v>
      </c>
      <c r="I59" s="50">
        <f>VLOOKUP(A59,[6]BALANCE!$B$1:$F$65536,5,FALSE)</f>
        <v>3243122.85</v>
      </c>
    </row>
    <row r="60" spans="1:9" ht="15">
      <c r="A60" s="32">
        <v>6339</v>
      </c>
      <c r="B60" s="33" t="e">
        <f>VLOOKUP(A60,#REF!,2,FALSE)</f>
        <v>#REF!</v>
      </c>
      <c r="C60" s="33" t="e">
        <f>VLOOKUP(A60,#REF!,3,FALSE)</f>
        <v>#REF!</v>
      </c>
      <c r="D60" s="33" t="e">
        <f>VLOOKUP(A60,#REF!,4,FALSE)</f>
        <v>#REF!</v>
      </c>
      <c r="E60" s="33" t="e">
        <f>VLOOKUP(A60,#REF!,6,FALSE)</f>
        <v>#REF!</v>
      </c>
      <c r="F60" s="34" t="e">
        <f>VLOOKUP(A60,#REF!,7,FALSE)</f>
        <v>#REF!</v>
      </c>
      <c r="G60" s="34">
        <v>2200131.58</v>
      </c>
      <c r="H60" s="34">
        <v>2157632</v>
      </c>
      <c r="I60" s="50">
        <f>VLOOKUP(A60,[6]BALANCE!$B$1:$F$65536,5,FALSE)</f>
        <v>2200131.58</v>
      </c>
    </row>
    <row r="61" spans="1:9" ht="15">
      <c r="A61" s="32">
        <v>6340</v>
      </c>
      <c r="B61" s="33" t="e">
        <f>VLOOKUP(A61,#REF!,2,FALSE)</f>
        <v>#REF!</v>
      </c>
      <c r="C61" s="33" t="e">
        <f>VLOOKUP(A61,#REF!,3,FALSE)</f>
        <v>#REF!</v>
      </c>
      <c r="D61" s="33" t="e">
        <f>VLOOKUP(A61,#REF!,4,FALSE)</f>
        <v>#REF!</v>
      </c>
      <c r="E61" s="33" t="e">
        <f>VLOOKUP(A61,#REF!,6,FALSE)</f>
        <v>#REF!</v>
      </c>
      <c r="F61" s="34" t="e">
        <f>VLOOKUP(A61,#REF!,7,FALSE)</f>
        <v>#REF!</v>
      </c>
      <c r="G61" s="34">
        <v>3602354.74</v>
      </c>
      <c r="H61" s="34">
        <v>3707333</v>
      </c>
      <c r="I61" s="50">
        <f>VLOOKUP(A61,[6]BALANCE!$B$1:$F$65536,5,FALSE)</f>
        <v>3602354.74</v>
      </c>
    </row>
    <row r="62" spans="1:9" ht="15">
      <c r="A62" s="32">
        <v>6341</v>
      </c>
      <c r="B62" s="33" t="e">
        <f>VLOOKUP(A62,#REF!,2,FALSE)</f>
        <v>#REF!</v>
      </c>
      <c r="C62" s="33" t="e">
        <f>VLOOKUP(A62,#REF!,3,FALSE)</f>
        <v>#REF!</v>
      </c>
      <c r="D62" s="33" t="e">
        <f>VLOOKUP(A62,#REF!,4,FALSE)</f>
        <v>#REF!</v>
      </c>
      <c r="E62" s="33" t="e">
        <f>VLOOKUP(A62,#REF!,6,FALSE)</f>
        <v>#REF!</v>
      </c>
      <c r="F62" s="34" t="e">
        <f>VLOOKUP(A62,#REF!,7,FALSE)</f>
        <v>#REF!</v>
      </c>
      <c r="G62" s="34">
        <v>266160</v>
      </c>
      <c r="H62" s="34">
        <v>534304</v>
      </c>
      <c r="I62" s="50">
        <f>VLOOKUP(A62,[6]BALANCE!$B$1:$F$65536,5,FALSE)</f>
        <v>266160</v>
      </c>
    </row>
    <row r="63" spans="1:9" ht="15">
      <c r="A63" s="32">
        <v>6342</v>
      </c>
      <c r="B63" s="33" t="e">
        <f>VLOOKUP(A63,#REF!,2,FALSE)</f>
        <v>#REF!</v>
      </c>
      <c r="C63" s="33" t="e">
        <f>VLOOKUP(A63,#REF!,3,FALSE)</f>
        <v>#REF!</v>
      </c>
      <c r="D63" s="33" t="e">
        <f>VLOOKUP(A63,#REF!,4,FALSE)</f>
        <v>#REF!</v>
      </c>
      <c r="E63" s="33" t="e">
        <f>VLOOKUP(A63,#REF!,6,FALSE)</f>
        <v>#REF!</v>
      </c>
      <c r="F63" s="34" t="e">
        <f>VLOOKUP(A63,#REF!,7,FALSE)</f>
        <v>#REF!</v>
      </c>
      <c r="G63" s="34">
        <v>553600</v>
      </c>
      <c r="H63" s="34">
        <v>282471</v>
      </c>
      <c r="I63" s="50">
        <f>VLOOKUP(A63,[6]BALANCE!$B$1:$F$65536,5,FALSE)</f>
        <v>553600</v>
      </c>
    </row>
    <row r="64" spans="1:9" ht="15">
      <c r="A64" s="32">
        <v>6344</v>
      </c>
      <c r="B64" s="33" t="e">
        <f>VLOOKUP(A64,#REF!,2,FALSE)</f>
        <v>#REF!</v>
      </c>
      <c r="C64" s="33" t="e">
        <f>VLOOKUP(A64,#REF!,3,FALSE)</f>
        <v>#REF!</v>
      </c>
      <c r="D64" s="33" t="e">
        <f>VLOOKUP(A64,#REF!,4,FALSE)</f>
        <v>#REF!</v>
      </c>
      <c r="E64" s="33" t="e">
        <f>VLOOKUP(A64,#REF!,6,FALSE)</f>
        <v>#REF!</v>
      </c>
      <c r="F64" s="34" t="e">
        <f>VLOOKUP(A64,#REF!,7,FALSE)</f>
        <v>#REF!</v>
      </c>
      <c r="G64" s="34">
        <v>41388</v>
      </c>
      <c r="H64" s="34">
        <v>46167</v>
      </c>
      <c r="I64" s="50">
        <f>VLOOKUP(A64,[6]BALANCE!$B$1:$F$65536,5,FALSE)</f>
        <v>41388</v>
      </c>
    </row>
    <row r="65" spans="1:9" ht="15">
      <c r="A65" s="32">
        <v>6345</v>
      </c>
      <c r="B65" s="33" t="e">
        <f>VLOOKUP(A65,#REF!,2,FALSE)</f>
        <v>#REF!</v>
      </c>
      <c r="C65" s="33" t="e">
        <f>VLOOKUP(A65,#REF!,3,FALSE)</f>
        <v>#REF!</v>
      </c>
      <c r="D65" s="33" t="e">
        <f>VLOOKUP(A65,#REF!,4,FALSE)</f>
        <v>#REF!</v>
      </c>
      <c r="E65" s="33" t="e">
        <f>VLOOKUP(A65,#REF!,6,FALSE)</f>
        <v>#REF!</v>
      </c>
      <c r="F65" s="34" t="e">
        <f>VLOOKUP(A65,#REF!,7,FALSE)</f>
        <v>#REF!</v>
      </c>
      <c r="G65" s="34">
        <v>1845646.46</v>
      </c>
      <c r="H65" s="34">
        <v>1461957</v>
      </c>
      <c r="I65" s="50">
        <f>VLOOKUP(A65,[6]BALANCE!$B$1:$F$65536,5,FALSE)</f>
        <v>1845646.46</v>
      </c>
    </row>
    <row r="66" spans="1:9" ht="15">
      <c r="A66" s="32">
        <v>6346</v>
      </c>
      <c r="B66" s="33" t="e">
        <f>VLOOKUP(A66,#REF!,2,FALSE)</f>
        <v>#REF!</v>
      </c>
      <c r="C66" s="33" t="e">
        <f>VLOOKUP(A66,#REF!,3,FALSE)</f>
        <v>#REF!</v>
      </c>
      <c r="D66" s="33" t="e">
        <f>VLOOKUP(A66,#REF!,4,FALSE)</f>
        <v>#REF!</v>
      </c>
      <c r="E66" s="33" t="e">
        <f>VLOOKUP(A66,#REF!,6,FALSE)</f>
        <v>#REF!</v>
      </c>
      <c r="F66" s="34" t="e">
        <f>VLOOKUP(A66,#REF!,7,FALSE)</f>
        <v>#REF!</v>
      </c>
      <c r="G66" s="34">
        <v>464768.72</v>
      </c>
      <c r="H66" s="34">
        <v>1043425</v>
      </c>
      <c r="I66" s="50">
        <f>VLOOKUP(A66,[6]BALANCE!$B$1:$F$65536,5,FALSE)</f>
        <v>464768.72</v>
      </c>
    </row>
    <row r="67" spans="1:9" ht="15">
      <c r="A67" s="32">
        <v>6347</v>
      </c>
      <c r="B67" s="33" t="e">
        <f>VLOOKUP(A67,#REF!,2,FALSE)</f>
        <v>#REF!</v>
      </c>
      <c r="C67" s="33" t="e">
        <f>VLOOKUP(A67,#REF!,3,FALSE)</f>
        <v>#REF!</v>
      </c>
      <c r="D67" s="33" t="e">
        <f>VLOOKUP(A67,#REF!,4,FALSE)</f>
        <v>#REF!</v>
      </c>
      <c r="E67" s="33" t="e">
        <f>VLOOKUP(A67,#REF!,6,FALSE)</f>
        <v>#REF!</v>
      </c>
      <c r="F67" s="34" t="e">
        <f>VLOOKUP(A67,#REF!,7,FALSE)</f>
        <v>#REF!</v>
      </c>
      <c r="G67" s="34">
        <v>237431.79</v>
      </c>
      <c r="H67" s="34">
        <v>1432639</v>
      </c>
      <c r="I67" s="50">
        <f>VLOOKUP(A67,[6]BALANCE!$B$1:$F$65536,5,FALSE)</f>
        <v>237431.79</v>
      </c>
    </row>
    <row r="68" spans="1:9" ht="15">
      <c r="A68" s="32">
        <v>6348</v>
      </c>
      <c r="B68" s="33" t="e">
        <f>VLOOKUP(A68,#REF!,2,FALSE)</f>
        <v>#REF!</v>
      </c>
      <c r="C68" s="33" t="e">
        <f>VLOOKUP(A68,#REF!,3,FALSE)</f>
        <v>#REF!</v>
      </c>
      <c r="D68" s="33" t="e">
        <f>VLOOKUP(A68,#REF!,4,FALSE)</f>
        <v>#REF!</v>
      </c>
      <c r="E68" s="33" t="e">
        <f>VLOOKUP(A68,#REF!,6,FALSE)</f>
        <v>#REF!</v>
      </c>
      <c r="F68" s="34" t="e">
        <f>VLOOKUP(A68,#REF!,7,FALSE)</f>
        <v>#REF!</v>
      </c>
      <c r="G68" s="34">
        <v>77902.5</v>
      </c>
      <c r="H68" s="34">
        <v>323063</v>
      </c>
      <c r="I68" s="50">
        <f>VLOOKUP(A68,[6]BALANCE!$B$1:$F$65536,5,FALSE)</f>
        <v>77902.5</v>
      </c>
    </row>
    <row r="69" spans="1:9" ht="15">
      <c r="A69" s="32">
        <v>6351</v>
      </c>
      <c r="B69" s="33" t="e">
        <f>VLOOKUP(A69,#REF!,2,FALSE)</f>
        <v>#REF!</v>
      </c>
      <c r="C69" s="33" t="e">
        <f>VLOOKUP(A69,#REF!,3,FALSE)</f>
        <v>#REF!</v>
      </c>
      <c r="D69" s="33" t="e">
        <f>VLOOKUP(A69,#REF!,4,FALSE)</f>
        <v>#REF!</v>
      </c>
      <c r="E69" s="33" t="e">
        <f>VLOOKUP(A69,#REF!,6,FALSE)</f>
        <v>#REF!</v>
      </c>
      <c r="F69" s="34" t="e">
        <f>VLOOKUP(A69,#REF!,7,FALSE)</f>
        <v>#REF!</v>
      </c>
      <c r="G69" s="34">
        <v>2142470.5099999998</v>
      </c>
      <c r="H69" s="34">
        <v>1716948</v>
      </c>
      <c r="I69" s="50">
        <f>VLOOKUP(A69,[6]BALANCE!$B$1:$F$65536,5,FALSE)</f>
        <v>2142470.5099999998</v>
      </c>
    </row>
    <row r="70" spans="1:9" ht="15">
      <c r="A70" s="32">
        <v>6353</v>
      </c>
      <c r="B70" s="33" t="e">
        <f>VLOOKUP(A70,#REF!,2,FALSE)</f>
        <v>#REF!</v>
      </c>
      <c r="C70" s="33" t="e">
        <f>VLOOKUP(A70,#REF!,3,FALSE)</f>
        <v>#REF!</v>
      </c>
      <c r="D70" s="33" t="e">
        <f>VLOOKUP(A70,#REF!,4,FALSE)</f>
        <v>#REF!</v>
      </c>
      <c r="E70" s="33" t="e">
        <f>VLOOKUP(A70,#REF!,6,FALSE)</f>
        <v>#REF!</v>
      </c>
      <c r="F70" s="34" t="e">
        <f>VLOOKUP(A70,#REF!,7,FALSE)</f>
        <v>#REF!</v>
      </c>
      <c r="G70" s="34">
        <v>10500</v>
      </c>
      <c r="H70" s="34">
        <v>52174</v>
      </c>
      <c r="I70" s="50">
        <f>VLOOKUP(A70,[6]BALANCE!$B$1:$F$65536,5,FALSE)</f>
        <v>10500</v>
      </c>
    </row>
    <row r="71" spans="1:9" ht="15">
      <c r="A71" s="32">
        <v>6354</v>
      </c>
      <c r="B71" s="33" t="e">
        <f>VLOOKUP(A71,#REF!,2,FALSE)</f>
        <v>#REF!</v>
      </c>
      <c r="C71" s="33" t="e">
        <f>VLOOKUP(A71,#REF!,3,FALSE)</f>
        <v>#REF!</v>
      </c>
      <c r="D71" s="33" t="e">
        <f>VLOOKUP(A71,#REF!,4,FALSE)</f>
        <v>#REF!</v>
      </c>
      <c r="E71" s="33" t="e">
        <f>VLOOKUP(A71,#REF!,6,FALSE)</f>
        <v>#REF!</v>
      </c>
      <c r="F71" s="34" t="e">
        <f>VLOOKUP(A71,#REF!,7,FALSE)</f>
        <v>#REF!</v>
      </c>
      <c r="G71" s="34">
        <v>20738104.879999999</v>
      </c>
      <c r="H71" s="34">
        <v>19051782</v>
      </c>
      <c r="I71" s="50">
        <f>VLOOKUP(A71,[6]BALANCE!$B$1:$F$65536,5,FALSE)</f>
        <v>20738104.879999999</v>
      </c>
    </row>
    <row r="72" spans="1:9" ht="15">
      <c r="A72" s="32">
        <v>6355</v>
      </c>
      <c r="B72" s="33" t="e">
        <f>VLOOKUP(A72,#REF!,2,FALSE)</f>
        <v>#REF!</v>
      </c>
      <c r="C72" s="33" t="e">
        <f>VLOOKUP(A72,#REF!,3,FALSE)</f>
        <v>#REF!</v>
      </c>
      <c r="D72" s="33" t="e">
        <f>VLOOKUP(A72,#REF!,4,FALSE)</f>
        <v>#REF!</v>
      </c>
      <c r="E72" s="33" t="e">
        <f>VLOOKUP(A72,#REF!,6,FALSE)</f>
        <v>#REF!</v>
      </c>
      <c r="F72" s="34" t="e">
        <f>VLOOKUP(A72,#REF!,7,FALSE)</f>
        <v>#REF!</v>
      </c>
      <c r="G72" s="34">
        <v>1927286.83</v>
      </c>
      <c r="H72" s="34">
        <v>3823429</v>
      </c>
      <c r="I72" s="50">
        <f>VLOOKUP(A72,[6]BALANCE!$B$1:$F$65536,5,FALSE)</f>
        <v>1927286.83</v>
      </c>
    </row>
    <row r="73" spans="1:9" ht="15">
      <c r="A73" s="32">
        <v>6357</v>
      </c>
      <c r="B73" s="33" t="e">
        <f>VLOOKUP(A73,#REF!,2,FALSE)</f>
        <v>#REF!</v>
      </c>
      <c r="C73" s="33" t="e">
        <f>VLOOKUP(A73,#REF!,3,FALSE)</f>
        <v>#REF!</v>
      </c>
      <c r="D73" s="33" t="e">
        <f>VLOOKUP(A73,#REF!,4,FALSE)</f>
        <v>#REF!</v>
      </c>
      <c r="E73" s="33" t="e">
        <f>VLOOKUP(A73,#REF!,6,FALSE)</f>
        <v>#REF!</v>
      </c>
      <c r="F73" s="34" t="e">
        <f>VLOOKUP(A73,#REF!,7,FALSE)</f>
        <v>#REF!</v>
      </c>
      <c r="G73" s="34">
        <v>17775518.469999999</v>
      </c>
      <c r="H73" s="34">
        <v>16330098</v>
      </c>
      <c r="I73" s="50">
        <f>VLOOKUP(A73,[6]BALANCE!$B$1:$F$65536,5,FALSE)</f>
        <v>17775518.469999999</v>
      </c>
    </row>
    <row r="74" spans="1:9" ht="15">
      <c r="A74" s="32">
        <v>6358</v>
      </c>
      <c r="B74" s="33" t="e">
        <f>VLOOKUP(A74,#REF!,2,FALSE)</f>
        <v>#REF!</v>
      </c>
      <c r="C74" s="33" t="e">
        <f>VLOOKUP(A74,#REF!,3,FALSE)</f>
        <v>#REF!</v>
      </c>
      <c r="D74" s="33" t="e">
        <f>VLOOKUP(A74,#REF!,4,FALSE)</f>
        <v>#REF!</v>
      </c>
      <c r="E74" s="33" t="e">
        <f>VLOOKUP(A74,#REF!,6,FALSE)</f>
        <v>#REF!</v>
      </c>
      <c r="F74" s="34" t="e">
        <f>VLOOKUP(A74,#REF!,7,FALSE)</f>
        <v>#REF!</v>
      </c>
      <c r="G74" s="34">
        <v>26535785.91</v>
      </c>
      <c r="H74" s="34">
        <v>20143011</v>
      </c>
      <c r="I74" s="50">
        <f>VLOOKUP(A74,[6]BALANCE!$B$1:$F$65536,5,FALSE)</f>
        <v>26535785.91</v>
      </c>
    </row>
    <row r="75" spans="1:9" ht="15">
      <c r="A75" s="32">
        <v>6359</v>
      </c>
      <c r="B75" s="33" t="e">
        <f>VLOOKUP(A75,#REF!,2,FALSE)</f>
        <v>#REF!</v>
      </c>
      <c r="C75" s="33" t="e">
        <f>VLOOKUP(A75,#REF!,3,FALSE)</f>
        <v>#REF!</v>
      </c>
      <c r="D75" s="33" t="e">
        <f>VLOOKUP(A75,#REF!,4,FALSE)</f>
        <v>#REF!</v>
      </c>
      <c r="E75" s="33" t="e">
        <f>VLOOKUP(A75,#REF!,6,FALSE)</f>
        <v>#REF!</v>
      </c>
      <c r="F75" s="34" t="e">
        <f>VLOOKUP(A75,#REF!,7,FALSE)</f>
        <v>#REF!</v>
      </c>
      <c r="G75" s="34">
        <v>16872532.920000002</v>
      </c>
      <c r="H75" s="34">
        <v>23030995</v>
      </c>
      <c r="I75" s="50">
        <f>VLOOKUP(A75,[6]BALANCE!$B$1:$F$65536,5,FALSE)</f>
        <v>16872532.920000002</v>
      </c>
    </row>
    <row r="76" spans="1:9" ht="15">
      <c r="A76" s="32">
        <v>6360</v>
      </c>
      <c r="B76" s="33" t="e">
        <f>VLOOKUP(A76,#REF!,2,FALSE)</f>
        <v>#REF!</v>
      </c>
      <c r="C76" s="33" t="e">
        <f>VLOOKUP(A76,#REF!,3,FALSE)</f>
        <v>#REF!</v>
      </c>
      <c r="D76" s="33" t="e">
        <f>VLOOKUP(A76,#REF!,4,FALSE)</f>
        <v>#REF!</v>
      </c>
      <c r="E76" s="33" t="e">
        <f>VLOOKUP(A76,#REF!,6,FALSE)</f>
        <v>#REF!</v>
      </c>
      <c r="F76" s="34" t="e">
        <f>VLOOKUP(A76,#REF!,7,FALSE)</f>
        <v>#REF!</v>
      </c>
      <c r="G76" s="34">
        <v>916109.22</v>
      </c>
      <c r="H76" s="34">
        <v>1125422</v>
      </c>
      <c r="I76" s="50">
        <f>VLOOKUP(A76,[6]BALANCE!$B$1:$F$65536,5,FALSE)</f>
        <v>916109.22</v>
      </c>
    </row>
    <row r="77" spans="1:9" ht="15">
      <c r="A77" s="32">
        <v>6361</v>
      </c>
      <c r="B77" s="33" t="e">
        <f>VLOOKUP(A77,#REF!,2,FALSE)</f>
        <v>#REF!</v>
      </c>
      <c r="C77" s="33" t="e">
        <f>VLOOKUP(A77,#REF!,3,FALSE)</f>
        <v>#REF!</v>
      </c>
      <c r="D77" s="33" t="e">
        <f>VLOOKUP(A77,#REF!,4,FALSE)</f>
        <v>#REF!</v>
      </c>
      <c r="E77" s="33" t="e">
        <f>VLOOKUP(A77,#REF!,6,FALSE)</f>
        <v>#REF!</v>
      </c>
      <c r="F77" s="34" t="e">
        <f>VLOOKUP(A77,#REF!,7,FALSE)</f>
        <v>#REF!</v>
      </c>
      <c r="G77" s="34">
        <v>3159515.85</v>
      </c>
      <c r="H77" s="34">
        <v>3261826</v>
      </c>
      <c r="I77" s="50">
        <f>VLOOKUP(A77,[6]BALANCE!$B$1:$F$65536,5,FALSE)</f>
        <v>3159515.85</v>
      </c>
    </row>
    <row r="78" spans="1:9" ht="15">
      <c r="A78" s="32">
        <v>6362</v>
      </c>
      <c r="B78" s="33" t="e">
        <f>VLOOKUP(A78,#REF!,2,FALSE)</f>
        <v>#REF!</v>
      </c>
      <c r="C78" s="33" t="e">
        <f>VLOOKUP(A78,#REF!,3,FALSE)</f>
        <v>#REF!</v>
      </c>
      <c r="D78" s="33" t="e">
        <f>VLOOKUP(A78,#REF!,4,FALSE)</f>
        <v>#REF!</v>
      </c>
      <c r="E78" s="33" t="e">
        <f>VLOOKUP(A78,#REF!,6,FALSE)</f>
        <v>#REF!</v>
      </c>
      <c r="F78" s="34" t="e">
        <f>VLOOKUP(A78,#REF!,7,FALSE)</f>
        <v>#REF!</v>
      </c>
      <c r="G78" s="34">
        <v>6959576.5999999996</v>
      </c>
      <c r="H78" s="34">
        <v>7064704</v>
      </c>
      <c r="I78" s="50">
        <f>VLOOKUP(A78,[6]BALANCE!$B$1:$F$65536,5,FALSE)</f>
        <v>6959576.5999999996</v>
      </c>
    </row>
    <row r="79" spans="1:9" ht="15">
      <c r="A79" s="32">
        <v>6363</v>
      </c>
      <c r="B79" s="33" t="e">
        <f>VLOOKUP(A79,#REF!,2,FALSE)</f>
        <v>#REF!</v>
      </c>
      <c r="C79" s="33" t="e">
        <f>VLOOKUP(A79,#REF!,3,FALSE)</f>
        <v>#REF!</v>
      </c>
      <c r="D79" s="33" t="e">
        <f>VLOOKUP(A79,#REF!,4,FALSE)</f>
        <v>#REF!</v>
      </c>
      <c r="E79" s="33" t="e">
        <f>VLOOKUP(A79,#REF!,6,FALSE)</f>
        <v>#REF!</v>
      </c>
      <c r="F79" s="34" t="e">
        <f>VLOOKUP(A79,#REF!,7,FALSE)</f>
        <v>#REF!</v>
      </c>
      <c r="G79" s="34">
        <v>328873.86</v>
      </c>
      <c r="H79" s="34">
        <v>292892</v>
      </c>
      <c r="I79" s="50">
        <f>VLOOKUP(A79,[6]BALANCE!$B$1:$F$65536,5,FALSE)</f>
        <v>328873.86</v>
      </c>
    </row>
    <row r="80" spans="1:9" ht="15">
      <c r="A80" s="32">
        <v>6364</v>
      </c>
      <c r="B80" s="33" t="e">
        <f>VLOOKUP(A80,#REF!,2,FALSE)</f>
        <v>#REF!</v>
      </c>
      <c r="C80" s="33" t="e">
        <f>VLOOKUP(A80,#REF!,3,FALSE)</f>
        <v>#REF!</v>
      </c>
      <c r="D80" s="33" t="e">
        <f>VLOOKUP(A80,#REF!,4,FALSE)</f>
        <v>#REF!</v>
      </c>
      <c r="E80" s="33" t="e">
        <f>VLOOKUP(A80,#REF!,6,FALSE)</f>
        <v>#REF!</v>
      </c>
      <c r="F80" s="34" t="e">
        <f>VLOOKUP(A80,#REF!,7,FALSE)</f>
        <v>#REF!</v>
      </c>
      <c r="G80" s="34">
        <v>1059956.81</v>
      </c>
      <c r="H80" s="34">
        <v>1775167</v>
      </c>
      <c r="I80" s="50">
        <f>VLOOKUP(A80,[6]BALANCE!$B$1:$F$65536,5,FALSE)</f>
        <v>1059956.81</v>
      </c>
    </row>
    <row r="81" spans="1:9" ht="15">
      <c r="A81" s="32">
        <v>6365</v>
      </c>
      <c r="B81" s="33" t="e">
        <f>VLOOKUP(A81,#REF!,2,FALSE)</f>
        <v>#REF!</v>
      </c>
      <c r="C81" s="33" t="e">
        <f>VLOOKUP(A81,#REF!,3,FALSE)</f>
        <v>#REF!</v>
      </c>
      <c r="D81" s="33" t="e">
        <f>VLOOKUP(A81,#REF!,4,FALSE)</f>
        <v>#REF!</v>
      </c>
      <c r="E81" s="33" t="e">
        <f>VLOOKUP(A81,#REF!,6,FALSE)</f>
        <v>#REF!</v>
      </c>
      <c r="F81" s="34" t="e">
        <f>VLOOKUP(A81,#REF!,7,FALSE)</f>
        <v>#REF!</v>
      </c>
      <c r="G81" s="34">
        <v>11900</v>
      </c>
      <c r="H81" s="34">
        <v>32486</v>
      </c>
      <c r="I81" s="50">
        <f>VLOOKUP(A81,[6]BALANCE!$B$1:$F$65536,5,FALSE)</f>
        <v>11900</v>
      </c>
    </row>
    <row r="82" spans="1:9" ht="15">
      <c r="A82" s="35">
        <v>6366</v>
      </c>
      <c r="B82" s="33" t="e">
        <f>VLOOKUP(A82,#REF!,2,FALSE)</f>
        <v>#REF!</v>
      </c>
      <c r="C82" s="33" t="e">
        <f>VLOOKUP(A82,#REF!,3,FALSE)</f>
        <v>#REF!</v>
      </c>
      <c r="D82" s="33" t="e">
        <f>VLOOKUP(A82,#REF!,4,FALSE)</f>
        <v>#REF!</v>
      </c>
      <c r="E82" s="33" t="e">
        <f>VLOOKUP(A82,#REF!,6,FALSE)</f>
        <v>#REF!</v>
      </c>
      <c r="F82" s="34" t="e">
        <f>VLOOKUP(A82,#REF!,7,FALSE)</f>
        <v>#REF!</v>
      </c>
      <c r="G82" s="36">
        <v>5600</v>
      </c>
      <c r="H82" s="36"/>
      <c r="I82" s="50">
        <f>VLOOKUP(A82,[6]BALANCE!$B$1:$F$65536,5,FALSE)</f>
        <v>5600</v>
      </c>
    </row>
    <row r="83" spans="1:9" ht="15">
      <c r="A83" s="32">
        <v>6367</v>
      </c>
      <c r="B83" s="33" t="e">
        <f>VLOOKUP(A83,#REF!,2,FALSE)</f>
        <v>#REF!</v>
      </c>
      <c r="C83" s="33" t="e">
        <f>VLOOKUP(A83,#REF!,3,FALSE)</f>
        <v>#REF!</v>
      </c>
      <c r="D83" s="33" t="e">
        <f>VLOOKUP(A83,#REF!,4,FALSE)</f>
        <v>#REF!</v>
      </c>
      <c r="E83" s="33" t="e">
        <f>VLOOKUP(A83,#REF!,6,FALSE)</f>
        <v>#REF!</v>
      </c>
      <c r="F83" s="34" t="e">
        <f>VLOOKUP(A83,#REF!,7,FALSE)</f>
        <v>#REF!</v>
      </c>
      <c r="G83" s="34">
        <v>106312.82</v>
      </c>
      <c r="H83" s="34">
        <v>3523129</v>
      </c>
      <c r="I83" s="50">
        <f>VLOOKUP(A83,[6]BALANCE!$B$1:$F$65536,5,FALSE)</f>
        <v>106312.82</v>
      </c>
    </row>
    <row r="84" spans="1:9" ht="15">
      <c r="A84" s="32">
        <v>6369</v>
      </c>
      <c r="B84" s="33" t="e">
        <f>VLOOKUP(A84,#REF!,2,FALSE)</f>
        <v>#REF!</v>
      </c>
      <c r="C84" s="33" t="e">
        <f>VLOOKUP(A84,#REF!,3,FALSE)</f>
        <v>#REF!</v>
      </c>
      <c r="D84" s="33" t="e">
        <f>VLOOKUP(A84,#REF!,4,FALSE)</f>
        <v>#REF!</v>
      </c>
      <c r="E84" s="33" t="e">
        <f>VLOOKUP(A84,#REF!,6,FALSE)</f>
        <v>#REF!</v>
      </c>
      <c r="F84" s="34" t="e">
        <f>VLOOKUP(A84,#REF!,7,FALSE)</f>
        <v>#REF!</v>
      </c>
      <c r="G84" s="34">
        <v>15159730.130000001</v>
      </c>
      <c r="H84" s="34">
        <v>13781097</v>
      </c>
      <c r="I84" s="50">
        <f>VLOOKUP(A84,[6]BALANCE!$B$1:$F$65536,5,FALSE)</f>
        <v>15159730.130000001</v>
      </c>
    </row>
    <row r="85" spans="1:9" ht="15">
      <c r="A85" s="32">
        <v>6370</v>
      </c>
      <c r="B85" s="33" t="e">
        <f>VLOOKUP(A85,#REF!,2,FALSE)</f>
        <v>#REF!</v>
      </c>
      <c r="C85" s="33" t="e">
        <f>VLOOKUP(A85,#REF!,3,FALSE)</f>
        <v>#REF!</v>
      </c>
      <c r="D85" s="33" t="e">
        <f>VLOOKUP(A85,#REF!,4,FALSE)</f>
        <v>#REF!</v>
      </c>
      <c r="E85" s="33" t="e">
        <f>VLOOKUP(A85,#REF!,6,FALSE)</f>
        <v>#REF!</v>
      </c>
      <c r="F85" s="34" t="e">
        <f>VLOOKUP(A85,#REF!,7,FALSE)</f>
        <v>#REF!</v>
      </c>
      <c r="G85" s="34">
        <v>0</v>
      </c>
      <c r="H85" s="34">
        <v>131402</v>
      </c>
      <c r="I85" s="50">
        <v>0</v>
      </c>
    </row>
    <row r="86" spans="1:9" ht="15">
      <c r="A86" s="32">
        <v>6390</v>
      </c>
      <c r="B86" s="33" t="e">
        <f>VLOOKUP(A86,#REF!,2,FALSE)</f>
        <v>#REF!</v>
      </c>
      <c r="C86" s="33" t="e">
        <f>VLOOKUP(A86,#REF!,3,FALSE)</f>
        <v>#REF!</v>
      </c>
      <c r="D86" s="33" t="e">
        <f>VLOOKUP(A86,#REF!,4,FALSE)</f>
        <v>#REF!</v>
      </c>
      <c r="E86" s="33" t="e">
        <f>VLOOKUP(A86,#REF!,6,FALSE)</f>
        <v>#REF!</v>
      </c>
      <c r="F86" s="34" t="e">
        <f>VLOOKUP(A86,#REF!,7,FALSE)</f>
        <v>#REF!</v>
      </c>
      <c r="G86" s="34">
        <v>2316014.0499999998</v>
      </c>
      <c r="H86" s="34">
        <v>1924945</v>
      </c>
      <c r="I86" s="50">
        <f>VLOOKUP(A86,[6]BALANCE!$B$1:$F$65536,5,FALSE)</f>
        <v>2316014.0499999998</v>
      </c>
    </row>
    <row r="87" spans="1:9" ht="15">
      <c r="A87" s="32">
        <v>6391</v>
      </c>
      <c r="B87" s="33" t="e">
        <f>VLOOKUP(A87,#REF!,2,FALSE)</f>
        <v>#REF!</v>
      </c>
      <c r="C87" s="33" t="e">
        <f>VLOOKUP(A87,#REF!,3,FALSE)</f>
        <v>#REF!</v>
      </c>
      <c r="D87" s="33" t="e">
        <f>VLOOKUP(A87,#REF!,4,FALSE)</f>
        <v>#REF!</v>
      </c>
      <c r="E87" s="33" t="e">
        <f>VLOOKUP(A87,#REF!,6,FALSE)</f>
        <v>#REF!</v>
      </c>
      <c r="F87" s="34" t="e">
        <f>VLOOKUP(A87,#REF!,7,FALSE)</f>
        <v>#REF!</v>
      </c>
      <c r="G87" s="34">
        <v>1012769.8</v>
      </c>
      <c r="H87" s="34">
        <v>859497</v>
      </c>
      <c r="I87" s="50">
        <f>VLOOKUP(A87,[6]BALANCE!$B$1:$F$65536,5,FALSE)</f>
        <v>1012769.8</v>
      </c>
    </row>
    <row r="88" spans="1:9" ht="15">
      <c r="A88" s="32">
        <v>6420</v>
      </c>
      <c r="B88" s="33" t="e">
        <f>VLOOKUP(A88,#REF!,2,FALSE)</f>
        <v>#REF!</v>
      </c>
      <c r="C88" s="33" t="e">
        <f>VLOOKUP(A88,#REF!,3,FALSE)</f>
        <v>#REF!</v>
      </c>
      <c r="D88" s="33" t="e">
        <f>VLOOKUP(A88,#REF!,4,FALSE)</f>
        <v>#REF!</v>
      </c>
      <c r="E88" s="33" t="e">
        <f>VLOOKUP(A88,#REF!,6,FALSE)</f>
        <v>#REF!</v>
      </c>
      <c r="F88" s="34" t="e">
        <f>VLOOKUP(A88,#REF!,7,FALSE)</f>
        <v>#REF!</v>
      </c>
      <c r="G88" s="34">
        <v>2823200</v>
      </c>
      <c r="H88" s="34">
        <v>2540880</v>
      </c>
      <c r="I88" s="50">
        <f>VLOOKUP(A88,[6]BALANCE!$B$1:$F$65536,5,FALSE)</f>
        <v>2823200</v>
      </c>
    </row>
    <row r="89" spans="1:9" ht="15">
      <c r="A89" s="32">
        <v>6425</v>
      </c>
      <c r="B89" s="33" t="e">
        <f>VLOOKUP(A89,#REF!,2,FALSE)</f>
        <v>#REF!</v>
      </c>
      <c r="C89" s="33" t="e">
        <f>VLOOKUP(A89,#REF!,3,FALSE)</f>
        <v>#REF!</v>
      </c>
      <c r="D89" s="33" t="e">
        <f>VLOOKUP(A89,#REF!,4,FALSE)</f>
        <v>#REF!</v>
      </c>
      <c r="E89" s="33" t="e">
        <f>VLOOKUP(A89,#REF!,6,FALSE)</f>
        <v>#REF!</v>
      </c>
      <c r="F89">
        <v>0</v>
      </c>
      <c r="G89" s="34">
        <v>22274422.989999998</v>
      </c>
      <c r="H89" s="34">
        <v>0</v>
      </c>
      <c r="I89" s="50">
        <f>VLOOKUP(A89,[6]BALANCE!$B$1:$F$65536,5,FALSE)</f>
        <v>22274422.989999998</v>
      </c>
    </row>
    <row r="90" spans="1:9" ht="15">
      <c r="A90" s="32">
        <v>6430</v>
      </c>
      <c r="B90" s="33" t="e">
        <f>VLOOKUP(A90,#REF!,2,FALSE)</f>
        <v>#REF!</v>
      </c>
      <c r="C90" s="33" t="e">
        <f>VLOOKUP(A90,#REF!,3,FALSE)</f>
        <v>#REF!</v>
      </c>
      <c r="D90" s="33" t="e">
        <f>VLOOKUP(A90,#REF!,4,FALSE)</f>
        <v>#REF!</v>
      </c>
      <c r="E90" s="33" t="e">
        <f>VLOOKUP(A90,#REF!,6,FALSE)</f>
        <v>#REF!</v>
      </c>
      <c r="F90" s="34" t="e">
        <f>VLOOKUP(A90,#REF!,7,FALSE)</f>
        <v>#REF!</v>
      </c>
      <c r="G90" s="34">
        <v>7136</v>
      </c>
      <c r="H90" s="34">
        <v>71626</v>
      </c>
      <c r="I90" s="50">
        <f>VLOOKUP(A90,[6]BALANCE!$B$1:$F$65536,5,FALSE)</f>
        <v>7136</v>
      </c>
    </row>
    <row r="91" spans="1:9" ht="15">
      <c r="A91" s="32">
        <v>6440</v>
      </c>
      <c r="B91" s="33" t="e">
        <f>VLOOKUP(A91,#REF!,2,FALSE)</f>
        <v>#REF!</v>
      </c>
      <c r="C91" s="33" t="e">
        <f>VLOOKUP(A91,#REF!,3,FALSE)</f>
        <v>#REF!</v>
      </c>
      <c r="D91" s="33" t="e">
        <f>VLOOKUP(A91,#REF!,4,FALSE)</f>
        <v>#REF!</v>
      </c>
      <c r="E91" s="33" t="e">
        <f>VLOOKUP(A91,#REF!,6,FALSE)</f>
        <v>#REF!</v>
      </c>
      <c r="F91" s="34" t="e">
        <f>VLOOKUP(A91,#REF!,7,FALSE)</f>
        <v>#REF!</v>
      </c>
      <c r="G91" s="34">
        <v>1236024</v>
      </c>
      <c r="H91" s="34">
        <v>4220492</v>
      </c>
      <c r="I91" s="50">
        <f>VLOOKUP(A91,[6]BALANCE!$B$1:$F$65536,5,FALSE)</f>
        <v>1236024</v>
      </c>
    </row>
    <row r="92" spans="1:9" ht="15">
      <c r="A92" s="32">
        <v>6445</v>
      </c>
      <c r="B92" s="33" t="e">
        <f>VLOOKUP(A92,#REF!,2,FALSE)</f>
        <v>#REF!</v>
      </c>
      <c r="C92" s="33" t="e">
        <f>VLOOKUP(A92,#REF!,3,FALSE)</f>
        <v>#REF!</v>
      </c>
      <c r="D92" s="33" t="e">
        <f>VLOOKUP(A92,#REF!,4,FALSE)</f>
        <v>#REF!</v>
      </c>
      <c r="E92" s="33" t="e">
        <f>VLOOKUP(A92,#REF!,6,FALSE)</f>
        <v>#REF!</v>
      </c>
      <c r="F92" s="34" t="e">
        <f>VLOOKUP(A92,#REF!,7,FALSE)</f>
        <v>#REF!</v>
      </c>
      <c r="G92" s="34">
        <v>1952573.26</v>
      </c>
      <c r="H92" s="34"/>
      <c r="I92" s="50">
        <f>VLOOKUP(A92,[6]BALANCE!$B$1:$F$65536,5,FALSE)</f>
        <v>1952573.26</v>
      </c>
    </row>
    <row r="93" spans="1:9" ht="15">
      <c r="A93" s="32">
        <v>6450</v>
      </c>
      <c r="B93" s="33" t="e">
        <f>VLOOKUP(A93,#REF!,2,FALSE)</f>
        <v>#REF!</v>
      </c>
      <c r="C93" s="33" t="e">
        <f>VLOOKUP(A93,#REF!,3,FALSE)</f>
        <v>#REF!</v>
      </c>
      <c r="D93" s="33" t="e">
        <f>VLOOKUP(A93,#REF!,4,FALSE)</f>
        <v>#REF!</v>
      </c>
      <c r="E93" s="33" t="e">
        <f>VLOOKUP(A93,#REF!,6,FALSE)</f>
        <v>#REF!</v>
      </c>
      <c r="F93" s="34" t="e">
        <f>VLOOKUP(A93,#REF!,7,FALSE)</f>
        <v>#REF!</v>
      </c>
      <c r="G93" s="34">
        <v>161570.66</v>
      </c>
      <c r="H93" s="34">
        <v>126344</v>
      </c>
      <c r="I93" s="50">
        <f>VLOOKUP(A93,[6]BALANCE!$B$1:$F$65536,5,FALSE)</f>
        <v>161570.66</v>
      </c>
    </row>
    <row r="94" spans="1:9" ht="15">
      <c r="A94" s="32">
        <v>6510</v>
      </c>
      <c r="B94" s="33" t="e">
        <f>VLOOKUP(A94,#REF!,2,FALSE)</f>
        <v>#REF!</v>
      </c>
      <c r="C94" s="33" t="e">
        <f>VLOOKUP(A94,#REF!,3,FALSE)</f>
        <v>#REF!</v>
      </c>
      <c r="D94" s="33" t="e">
        <f>VLOOKUP(A94,#REF!,4,FALSE)</f>
        <v>#REF!</v>
      </c>
      <c r="E94" s="33" t="e">
        <f>VLOOKUP(A94,#REF!,6,FALSE)</f>
        <v>#REF!</v>
      </c>
      <c r="F94" s="34" t="e">
        <f>VLOOKUP(A94,#REF!,7,FALSE)</f>
        <v>#REF!</v>
      </c>
      <c r="G94" s="34">
        <v>56264540.149999999</v>
      </c>
      <c r="H94" s="34">
        <v>52445148</v>
      </c>
      <c r="I94" s="50">
        <f>VLOOKUP(A94,[6]BALANCE!$B$1:$F$65536,5,FALSE)</f>
        <v>56264540.149999999</v>
      </c>
    </row>
    <row r="95" spans="1:9" ht="15">
      <c r="A95" s="37">
        <v>6514</v>
      </c>
      <c r="B95" s="33" t="e">
        <f>VLOOKUP(A95,#REF!,2,FALSE)</f>
        <v>#REF!</v>
      </c>
      <c r="C95" s="33" t="e">
        <f>VLOOKUP(A95,#REF!,3,FALSE)</f>
        <v>#REF!</v>
      </c>
      <c r="D95" s="33" t="e">
        <f>VLOOKUP(A95,#REF!,4,FALSE)</f>
        <v>#REF!</v>
      </c>
      <c r="E95" s="33" t="e">
        <f>VLOOKUP(A95,#REF!,6,FALSE)</f>
        <v>#REF!</v>
      </c>
      <c r="F95" s="34" t="e">
        <f>VLOOKUP(A95,#REF!,7,FALSE)</f>
        <v>#REF!</v>
      </c>
      <c r="G95" s="34">
        <v>-293471.75</v>
      </c>
      <c r="H95" s="38">
        <v>405168</v>
      </c>
      <c r="I95" s="50">
        <f>VLOOKUP(A95,[6]BALANCE!$B$1:$F$65536,5,FALSE)</f>
        <v>-293471.75</v>
      </c>
    </row>
    <row r="96" spans="1:9" ht="15">
      <c r="A96" s="32">
        <v>6516</v>
      </c>
      <c r="B96" s="33" t="e">
        <f>VLOOKUP(A96,#REF!,2,FALSE)</f>
        <v>#REF!</v>
      </c>
      <c r="C96" s="33" t="e">
        <f>VLOOKUP(A96,#REF!,3,FALSE)</f>
        <v>#REF!</v>
      </c>
      <c r="D96" s="33" t="e">
        <f>VLOOKUP(A96,#REF!,4,FALSE)</f>
        <v>#REF!</v>
      </c>
      <c r="E96" s="33" t="e">
        <f>VLOOKUP(A96,#REF!,6,FALSE)</f>
        <v>#REF!</v>
      </c>
      <c r="F96" s="34" t="e">
        <f>VLOOKUP(A96,#REF!,7,FALSE)</f>
        <v>#REF!</v>
      </c>
      <c r="G96" s="34">
        <v>301455</v>
      </c>
      <c r="H96" s="34"/>
      <c r="I96" s="50">
        <f>VLOOKUP(A96,[6]BALANCE!$B$1:$F$65536,5,FALSE)</f>
        <v>301455</v>
      </c>
    </row>
    <row r="97" spans="1:9" ht="15">
      <c r="A97" s="32">
        <v>6518</v>
      </c>
      <c r="B97" s="33" t="e">
        <f>VLOOKUP(A97,#REF!,2,FALSE)</f>
        <v>#REF!</v>
      </c>
      <c r="C97" s="33" t="e">
        <f>VLOOKUP(A97,#REF!,3,FALSE)</f>
        <v>#REF!</v>
      </c>
      <c r="D97" s="33" t="e">
        <f>VLOOKUP(A97,#REF!,4,FALSE)</f>
        <v>#REF!</v>
      </c>
      <c r="E97" s="33" t="e">
        <f>VLOOKUP(A97,#REF!,6,FALSE)</f>
        <v>#REF!</v>
      </c>
      <c r="F97" s="34" t="e">
        <f>VLOOKUP(A97,#REF!,7,FALSE)</f>
        <v>#REF!</v>
      </c>
      <c r="G97" s="34">
        <v>3290587.59</v>
      </c>
      <c r="H97" s="34">
        <v>3402311</v>
      </c>
      <c r="I97" s="50">
        <f>VLOOKUP(A97,[6]BALANCE!$B$1:$F$65536,5,FALSE)</f>
        <v>3290587.59</v>
      </c>
    </row>
    <row r="98" spans="1:9" ht="15">
      <c r="A98" s="32">
        <v>6519</v>
      </c>
      <c r="B98" s="33" t="e">
        <f>VLOOKUP(A98,#REF!,2,FALSE)</f>
        <v>#REF!</v>
      </c>
      <c r="C98" s="33" t="e">
        <f>VLOOKUP(A98,#REF!,3,FALSE)</f>
        <v>#REF!</v>
      </c>
      <c r="D98" s="33" t="e">
        <f>VLOOKUP(A98,#REF!,4,FALSE)</f>
        <v>#REF!</v>
      </c>
      <c r="E98" s="33" t="e">
        <f>VLOOKUP(A98,#REF!,6,FALSE)</f>
        <v>#REF!</v>
      </c>
      <c r="F98" s="34" t="e">
        <f>VLOOKUP(A98,#REF!,7,FALSE)</f>
        <v>#REF!</v>
      </c>
      <c r="G98" s="34">
        <v>0</v>
      </c>
      <c r="H98" s="34"/>
      <c r="I98" s="50">
        <v>0</v>
      </c>
    </row>
    <row r="99" spans="1:9" ht="15">
      <c r="A99" s="32">
        <v>6525</v>
      </c>
      <c r="B99" s="33" t="e">
        <f>VLOOKUP(A99,#REF!,2,FALSE)</f>
        <v>#REF!</v>
      </c>
      <c r="C99" s="33" t="e">
        <f>VLOOKUP(A99,#REF!,3,FALSE)</f>
        <v>#REF!</v>
      </c>
      <c r="D99" s="33" t="e">
        <f>VLOOKUP(A99,#REF!,4,FALSE)</f>
        <v>#REF!</v>
      </c>
      <c r="E99" s="33" t="e">
        <f>VLOOKUP(A99,#REF!,6,FALSE)</f>
        <v>#REF!</v>
      </c>
      <c r="F99" s="34" t="e">
        <f>VLOOKUP(A99,#REF!,7,FALSE)</f>
        <v>#REF!</v>
      </c>
      <c r="G99" s="34">
        <v>6188286</v>
      </c>
      <c r="H99" s="34">
        <v>5673064</v>
      </c>
      <c r="I99" s="50">
        <f>VLOOKUP(A99,[6]BALANCE!$B$1:$F$65536,5,FALSE)</f>
        <v>6188286</v>
      </c>
    </row>
    <row r="100" spans="1:9" ht="15">
      <c r="A100" s="32">
        <v>6530</v>
      </c>
      <c r="B100" s="33" t="e">
        <f>VLOOKUP(A100,#REF!,2,FALSE)</f>
        <v>#REF!</v>
      </c>
      <c r="C100" s="33" t="e">
        <f>VLOOKUP(A100,#REF!,3,FALSE)</f>
        <v>#REF!</v>
      </c>
      <c r="D100" s="33" t="e">
        <f>VLOOKUP(A100,#REF!,4,FALSE)</f>
        <v>#REF!</v>
      </c>
      <c r="E100" s="33" t="e">
        <f>VLOOKUP(A100,#REF!,6,FALSE)</f>
        <v>#REF!</v>
      </c>
      <c r="F100" s="34" t="e">
        <f>VLOOKUP(A100,#REF!,7,FALSE)</f>
        <v>#REF!</v>
      </c>
      <c r="G100" s="34">
        <v>9226104</v>
      </c>
      <c r="H100" s="34">
        <v>9281045</v>
      </c>
      <c r="I100" s="50">
        <f>VLOOKUP(A100,[6]BALANCE!$B$1:$F$65536,5,FALSE)</f>
        <v>9226104</v>
      </c>
    </row>
    <row r="101" spans="1:9" ht="15">
      <c r="A101" s="32">
        <v>6590</v>
      </c>
      <c r="B101" s="33" t="e">
        <f>VLOOKUP(A101,#REF!,2,FALSE)</f>
        <v>#REF!</v>
      </c>
      <c r="C101" s="33" t="e">
        <f>VLOOKUP(A101,#REF!,3,FALSE)</f>
        <v>#REF!</v>
      </c>
      <c r="D101" s="33" t="e">
        <f>VLOOKUP(A101,#REF!,4,FALSE)</f>
        <v>#REF!</v>
      </c>
      <c r="E101" s="33" t="e">
        <f>VLOOKUP(A101,#REF!,6,FALSE)</f>
        <v>#REF!</v>
      </c>
      <c r="F101" s="34" t="e">
        <f>VLOOKUP(A101,#REF!,7,FALSE)</f>
        <v>#REF!</v>
      </c>
      <c r="G101" s="34">
        <v>6960986</v>
      </c>
      <c r="H101" s="34">
        <v>6306155</v>
      </c>
      <c r="I101" s="50">
        <f>VLOOKUP(A101,[6]BALANCE!$B$1:$F$65536,5,FALSE)</f>
        <v>6960986</v>
      </c>
    </row>
    <row r="102" spans="1:9" ht="15">
      <c r="A102" s="32">
        <v>6610</v>
      </c>
      <c r="B102" s="33" t="e">
        <f>VLOOKUP(A102,#REF!,2,FALSE)</f>
        <v>#REF!</v>
      </c>
      <c r="C102" s="33" t="e">
        <f>VLOOKUP(A102,#REF!,3,FALSE)</f>
        <v>#REF!</v>
      </c>
      <c r="D102" s="33" t="e">
        <f>VLOOKUP(A102,#REF!,4,FALSE)</f>
        <v>#REF!</v>
      </c>
      <c r="E102" s="33" t="e">
        <f>VLOOKUP(A102,#REF!,6,FALSE)</f>
        <v>#REF!</v>
      </c>
      <c r="F102" s="34" t="e">
        <f>VLOOKUP(A102,#REF!,7,FALSE)</f>
        <v>#REF!</v>
      </c>
      <c r="G102" s="34">
        <v>692101</v>
      </c>
      <c r="H102" s="34">
        <v>15598340</v>
      </c>
      <c r="I102" s="50">
        <f>VLOOKUP(A102,[6]BALANCE!$B$1:$F$65536,5,FALSE)</f>
        <v>692101</v>
      </c>
    </row>
    <row r="103" spans="1:9" ht="15">
      <c r="A103" s="32">
        <v>6620</v>
      </c>
      <c r="B103" s="33" t="e">
        <f>VLOOKUP(A103,#REF!,2,FALSE)</f>
        <v>#REF!</v>
      </c>
      <c r="C103" s="33" t="e">
        <f>VLOOKUP(A103,#REF!,3,FALSE)</f>
        <v>#REF!</v>
      </c>
      <c r="D103" s="33" t="e">
        <f>VLOOKUP(A103,#REF!,4,FALSE)</f>
        <v>#REF!</v>
      </c>
      <c r="E103" s="33" t="e">
        <f>VLOOKUP(A103,#REF!,6,FALSE)</f>
        <v>#REF!</v>
      </c>
      <c r="F103" s="34" t="e">
        <f>VLOOKUP(A103,#REF!,7,FALSE)</f>
        <v>#REF!</v>
      </c>
      <c r="G103" s="34">
        <v>290739.02</v>
      </c>
      <c r="H103" s="34">
        <v>1914355</v>
      </c>
      <c r="I103" s="50">
        <f>VLOOKUP(A103,[6]BALANCE!$B$1:$F$65536,5,FALSE)</f>
        <v>290739.02</v>
      </c>
    </row>
    <row r="104" spans="1:9" ht="15">
      <c r="A104" s="32">
        <v>6630</v>
      </c>
      <c r="B104" s="33" t="e">
        <f>VLOOKUP(A104,#REF!,2,FALSE)</f>
        <v>#REF!</v>
      </c>
      <c r="C104" s="33" t="e">
        <f>VLOOKUP(A104,#REF!,3,FALSE)</f>
        <v>#REF!</v>
      </c>
      <c r="D104" s="33" t="e">
        <f>VLOOKUP(A104,#REF!,4,FALSE)</f>
        <v>#REF!</v>
      </c>
      <c r="E104" s="33" t="e">
        <f>VLOOKUP(A104,#REF!,6,FALSE)</f>
        <v>#REF!</v>
      </c>
      <c r="F104" s="34" t="e">
        <f>VLOOKUP(A104,#REF!,7,FALSE)</f>
        <v>#REF!</v>
      </c>
      <c r="G104" s="34">
        <v>0</v>
      </c>
      <c r="H104" s="34">
        <v>105859</v>
      </c>
      <c r="I104" s="50">
        <v>0</v>
      </c>
    </row>
    <row r="105" spans="1:9" ht="15">
      <c r="A105" s="32">
        <v>6640</v>
      </c>
      <c r="B105" s="33" t="e">
        <f>VLOOKUP(A105,#REF!,2,FALSE)</f>
        <v>#REF!</v>
      </c>
      <c r="C105" s="33" t="e">
        <f>VLOOKUP(A105,#REF!,3,FALSE)</f>
        <v>#REF!</v>
      </c>
      <c r="D105" s="33" t="e">
        <f>VLOOKUP(A105,#REF!,4,FALSE)</f>
        <v>#REF!</v>
      </c>
      <c r="E105" s="33" t="e">
        <f>VLOOKUP(A105,#REF!,6,FALSE)</f>
        <v>#REF!</v>
      </c>
      <c r="F105" s="34" t="e">
        <f>VLOOKUP(A105,#REF!,7,FALSE)</f>
        <v>#REF!</v>
      </c>
      <c r="G105" s="34">
        <v>1929375</v>
      </c>
      <c r="H105" s="34">
        <v>2011406</v>
      </c>
      <c r="I105" s="50">
        <f>VLOOKUP(A105,[6]BALANCE!$B$1:$F$65536,5,FALSE)</f>
        <v>1929375</v>
      </c>
    </row>
    <row r="106" spans="1:9" ht="15">
      <c r="A106" s="32">
        <v>6650</v>
      </c>
      <c r="B106" s="33" t="e">
        <f>VLOOKUP(A106,#REF!,2,FALSE)</f>
        <v>#REF!</v>
      </c>
      <c r="C106" s="33" t="e">
        <f>VLOOKUP(A106,#REF!,3,FALSE)</f>
        <v>#REF!</v>
      </c>
      <c r="D106" s="33" t="e">
        <f>VLOOKUP(A106,#REF!,4,FALSE)</f>
        <v>#REF!</v>
      </c>
      <c r="E106" s="33" t="e">
        <f>VLOOKUP(A106,#REF!,6,FALSE)</f>
        <v>#REF!</v>
      </c>
      <c r="F106" s="34" t="e">
        <f>VLOOKUP(A106,#REF!,7,FALSE)</f>
        <v>#REF!</v>
      </c>
      <c r="G106" s="34">
        <v>14600</v>
      </c>
      <c r="H106" s="34">
        <v>29600</v>
      </c>
      <c r="I106" s="50">
        <f>VLOOKUP(A106,[6]BALANCE!$B$1:$F$65536,5,FALSE)</f>
        <v>14600</v>
      </c>
    </row>
    <row r="107" spans="1:9" ht="15">
      <c r="A107" s="32">
        <v>6660</v>
      </c>
      <c r="B107" s="33" t="e">
        <f>VLOOKUP(A107,#REF!,2,FALSE)</f>
        <v>#REF!</v>
      </c>
      <c r="C107" s="33" t="e">
        <f>VLOOKUP(A107,#REF!,3,FALSE)</f>
        <v>#REF!</v>
      </c>
      <c r="D107" s="33" t="e">
        <f>VLOOKUP(A107,#REF!,4,FALSE)</f>
        <v>#REF!</v>
      </c>
      <c r="E107" s="33" t="e">
        <f>VLOOKUP(A107,#REF!,6,FALSE)</f>
        <v>#REF!</v>
      </c>
      <c r="F107" s="34" t="e">
        <f>VLOOKUP(A107,#REF!,7,FALSE)</f>
        <v>#REF!</v>
      </c>
      <c r="G107" s="34">
        <v>0</v>
      </c>
      <c r="H107" s="34">
        <v>69997</v>
      </c>
      <c r="I107" s="50">
        <v>0</v>
      </c>
    </row>
    <row r="108" spans="1:9" ht="15">
      <c r="A108" s="32">
        <v>6740</v>
      </c>
      <c r="B108" s="33" t="e">
        <f>VLOOKUP(A108,#REF!,2,FALSE)</f>
        <v>#REF!</v>
      </c>
      <c r="C108" s="33" t="e">
        <f>VLOOKUP(A108,#REF!,3,FALSE)</f>
        <v>#REF!</v>
      </c>
      <c r="D108" s="33" t="e">
        <f>VLOOKUP(A108,#REF!,4,FALSE)</f>
        <v>#REF!</v>
      </c>
      <c r="E108" s="33" t="e">
        <f>VLOOKUP(A108,#REF!,6,FALSE)</f>
        <v>#REF!</v>
      </c>
      <c r="F108" s="34" t="e">
        <f>VLOOKUP(A108,#REF!,7,FALSE)</f>
        <v>#REF!</v>
      </c>
      <c r="G108" s="34">
        <v>23013925.420000002</v>
      </c>
      <c r="H108" s="34">
        <v>2298777</v>
      </c>
      <c r="I108" s="50">
        <f>VLOOKUP(A108,[6]BALANCE!$B$1:$F$65536,5,FALSE)</f>
        <v>23013925.420000002</v>
      </c>
    </row>
    <row r="109" spans="1:9" ht="15">
      <c r="A109" s="32">
        <v>6750</v>
      </c>
      <c r="B109" s="33" t="e">
        <f>VLOOKUP(A109,#REF!,2,FALSE)</f>
        <v>#REF!</v>
      </c>
      <c r="C109" s="33" t="e">
        <f>VLOOKUP(A109,#REF!,3,FALSE)</f>
        <v>#REF!</v>
      </c>
      <c r="D109" s="33" t="e">
        <f>VLOOKUP(A109,#REF!,4,FALSE)</f>
        <v>#REF!</v>
      </c>
      <c r="E109" s="33" t="e">
        <f>VLOOKUP(A109,#REF!,6,FALSE)</f>
        <v>#REF!</v>
      </c>
      <c r="F109" s="34" t="e">
        <f>VLOOKUP(A109,#REF!,7,FALSE)</f>
        <v>#REF!</v>
      </c>
      <c r="G109" s="34">
        <v>1946603.51</v>
      </c>
      <c r="H109" s="34">
        <v>1580224</v>
      </c>
      <c r="I109" s="50">
        <f>VLOOKUP(A109,[6]BALANCE!$B$1:$F$65536,5,FALSE)</f>
        <v>1946603.51</v>
      </c>
    </row>
    <row r="110" spans="1:9" ht="15">
      <c r="A110" s="32">
        <v>6810</v>
      </c>
      <c r="B110" s="33" t="e">
        <f>VLOOKUP(A110,#REF!,2,FALSE)</f>
        <v>#REF!</v>
      </c>
      <c r="C110" s="33" t="e">
        <f>VLOOKUP(A110,#REF!,3,FALSE)</f>
        <v>#REF!</v>
      </c>
      <c r="D110" s="33" t="e">
        <f>VLOOKUP(A110,#REF!,4,FALSE)</f>
        <v>#REF!</v>
      </c>
      <c r="E110" s="33" t="e">
        <f>VLOOKUP(A110,#REF!,6,FALSE)</f>
        <v>#REF!</v>
      </c>
      <c r="F110" s="34" t="e">
        <f>VLOOKUP(A110,#REF!,7,FALSE)</f>
        <v>#REF!</v>
      </c>
      <c r="G110" s="34">
        <v>518656.78</v>
      </c>
      <c r="H110" s="34">
        <v>498932</v>
      </c>
      <c r="I110" s="50">
        <f>VLOOKUP(A110,[6]BALANCE!$B$1:$F$65536,5,FALSE)</f>
        <v>518656.78</v>
      </c>
    </row>
    <row r="111" spans="1:9" ht="15">
      <c r="A111" s="32">
        <v>6814</v>
      </c>
      <c r="B111" s="33" t="e">
        <f>VLOOKUP(A111,#REF!,2,FALSE)</f>
        <v>#REF!</v>
      </c>
      <c r="C111" s="33" t="e">
        <f>VLOOKUP(A111,#REF!,3,FALSE)</f>
        <v>#REF!</v>
      </c>
      <c r="D111" s="33" t="e">
        <f>VLOOKUP(A111,#REF!,4,FALSE)</f>
        <v>#REF!</v>
      </c>
      <c r="E111" s="33" t="e">
        <f>VLOOKUP(A111,#REF!,6,FALSE)</f>
        <v>#REF!</v>
      </c>
      <c r="F111" s="34">
        <v>102648275.06</v>
      </c>
      <c r="G111" s="34">
        <v>124709507.75</v>
      </c>
      <c r="H111" s="34"/>
      <c r="I111" s="50"/>
    </row>
    <row r="112" spans="1:9" ht="15">
      <c r="A112" s="32">
        <v>6890</v>
      </c>
      <c r="B112" s="33" t="e">
        <f>VLOOKUP(A112,#REF!,2,FALSE)</f>
        <v>#REF!</v>
      </c>
      <c r="C112" s="33" t="e">
        <f>VLOOKUP(A112,#REF!,3,FALSE)</f>
        <v>#REF!</v>
      </c>
      <c r="D112" s="33" t="e">
        <f>VLOOKUP(A112,#REF!,4,FALSE)</f>
        <v>#REF!</v>
      </c>
      <c r="E112" s="33" t="e">
        <f>VLOOKUP(A112,#REF!,6,FALSE)</f>
        <v>#REF!</v>
      </c>
      <c r="F112" s="34" t="e">
        <f>VLOOKUP(A112,#REF!,7,FALSE)</f>
        <v>#REF!</v>
      </c>
      <c r="G112" s="34">
        <v>8974628.6099999994</v>
      </c>
      <c r="H112" s="34"/>
      <c r="I112" s="50">
        <f>VLOOKUP(A112,[6]BALANCE!$B$1:$F$65536,5,FALSE)</f>
        <v>8974628.6099999994</v>
      </c>
    </row>
    <row r="113" spans="1:9" ht="15">
      <c r="A113" s="32">
        <v>6910</v>
      </c>
      <c r="B113" s="33" t="e">
        <f>VLOOKUP(A113,#REF!,2,FALSE)</f>
        <v>#REF!</v>
      </c>
      <c r="C113" s="33" t="e">
        <f>VLOOKUP(A113,#REF!,3,FALSE)</f>
        <v>#REF!</v>
      </c>
      <c r="D113" s="33" t="e">
        <f>VLOOKUP(A113,#REF!,4,FALSE)</f>
        <v>#REF!</v>
      </c>
      <c r="E113" s="33" t="e">
        <f>VLOOKUP(A113,#REF!,6,FALSE)</f>
        <v>#REF!</v>
      </c>
      <c r="F113" s="34" t="e">
        <f>VLOOKUP(A113,#REF!,7,FALSE)</f>
        <v>#REF!</v>
      </c>
      <c r="G113" s="34">
        <v>48363357.460000001</v>
      </c>
      <c r="H113" s="34">
        <v>106364760</v>
      </c>
      <c r="I113" s="50">
        <f>VLOOKUP(A113,[6]BALANCE!$B$1:$F$65536,5,FALSE)</f>
        <v>48363357.460000001</v>
      </c>
    </row>
    <row r="114" spans="1:9" ht="15">
      <c r="A114" s="32">
        <v>6911</v>
      </c>
      <c r="B114" s="33" t="e">
        <f>VLOOKUP(A114,#REF!,2,FALSE)</f>
        <v>#REF!</v>
      </c>
      <c r="C114" s="33" t="e">
        <f>VLOOKUP(A114,#REF!,3,FALSE)</f>
        <v>#REF!</v>
      </c>
      <c r="D114" s="33" t="e">
        <f>VLOOKUP(A114,#REF!,4,FALSE)</f>
        <v>#REF!</v>
      </c>
      <c r="E114" s="33" t="e">
        <f>VLOOKUP(A114,#REF!,6,FALSE)</f>
        <v>#REF!</v>
      </c>
      <c r="F114" s="34" t="e">
        <f>VLOOKUP(A114,#REF!,7,FALSE)</f>
        <v>#REF!</v>
      </c>
      <c r="G114" s="34">
        <v>1109130.0900000001</v>
      </c>
      <c r="H114" s="34">
        <v>1127102</v>
      </c>
      <c r="I114" s="50">
        <f>VLOOKUP(A114,[6]BALANCE!$B$1:$F$65536,5,FALSE)</f>
        <v>1109130.0900000001</v>
      </c>
    </row>
    <row r="115" spans="1:9" ht="15">
      <c r="A115" s="32">
        <v>6914</v>
      </c>
      <c r="B115" s="33" t="e">
        <f>VLOOKUP(A115,#REF!,2,FALSE)</f>
        <v>#REF!</v>
      </c>
      <c r="C115" s="33" t="e">
        <f>VLOOKUP(A115,#REF!,3,FALSE)</f>
        <v>#REF!</v>
      </c>
      <c r="D115" s="33" t="e">
        <f>VLOOKUP(A115,#REF!,4,FALSE)</f>
        <v>#REF!</v>
      </c>
      <c r="E115" s="33" t="e">
        <f>VLOOKUP(A115,#REF!,6,FALSE)</f>
        <v>#REF!</v>
      </c>
      <c r="F115" s="34" t="e">
        <f>VLOOKUP(A115,#REF!,7,FALSE)</f>
        <v>#REF!</v>
      </c>
      <c r="G115" s="34">
        <v>0</v>
      </c>
      <c r="H115" s="34">
        <v>1134811</v>
      </c>
      <c r="I115" s="50">
        <v>0</v>
      </c>
    </row>
    <row r="116" spans="1:9" ht="15">
      <c r="A116" s="32">
        <v>6990</v>
      </c>
      <c r="B116" s="33" t="e">
        <f>VLOOKUP(A116,#REF!,2,FALSE)</f>
        <v>#REF!</v>
      </c>
      <c r="C116" s="33" t="e">
        <f>VLOOKUP(A116,#REF!,3,FALSE)</f>
        <v>#REF!</v>
      </c>
      <c r="D116" s="33" t="e">
        <f>VLOOKUP(A116,#REF!,4,FALSE)</f>
        <v>#REF!</v>
      </c>
      <c r="E116" s="33" t="e">
        <f>VLOOKUP(A116,#REF!,6,FALSE)</f>
        <v>#REF!</v>
      </c>
      <c r="F116" s="34" t="e">
        <f>VLOOKUP(A116,#REF!,7,FALSE)</f>
        <v>#REF!</v>
      </c>
      <c r="G116" s="34">
        <v>16518907</v>
      </c>
      <c r="H116" s="34">
        <v>6338458</v>
      </c>
      <c r="I116" s="50">
        <f>VLOOKUP(A116,[6]BALANCE!$B$1:$F$65536,5,FALSE)</f>
        <v>16518907</v>
      </c>
    </row>
    <row r="117" spans="1:9" ht="15">
      <c r="A117" s="32">
        <v>7010</v>
      </c>
      <c r="B117" s="33" t="e">
        <f>VLOOKUP(A117,#REF!,2,FALSE)</f>
        <v>#REF!</v>
      </c>
      <c r="C117" s="33" t="e">
        <f>VLOOKUP(A117,#REF!,3,FALSE)</f>
        <v>#REF!</v>
      </c>
      <c r="D117" s="33" t="e">
        <f>VLOOKUP(A117,#REF!,4,FALSE)</f>
        <v>#REF!</v>
      </c>
      <c r="E117" s="33" t="e">
        <f>VLOOKUP(A117,#REF!,6,FALSE)</f>
        <v>#REF!</v>
      </c>
      <c r="F117" s="34" t="e">
        <f>VLOOKUP(A117,#REF!,7,FALSE)</f>
        <v>#REF!</v>
      </c>
      <c r="G117" s="34">
        <v>-4795381.93</v>
      </c>
      <c r="H117" s="34">
        <v>-16735822</v>
      </c>
      <c r="I117" s="50">
        <f>VLOOKUP(A117,[6]BALANCE!$B$1:$F$65536,5,FALSE)</f>
        <v>-4795381.93</v>
      </c>
    </row>
    <row r="118" spans="1:9" ht="15">
      <c r="A118" s="32">
        <v>7011</v>
      </c>
      <c r="B118" s="33" t="e">
        <f>VLOOKUP(A118,#REF!,2,FALSE)</f>
        <v>#REF!</v>
      </c>
      <c r="C118" s="33" t="e">
        <f>VLOOKUP(A118,#REF!,3,FALSE)</f>
        <v>#REF!</v>
      </c>
      <c r="D118" s="33" t="e">
        <f>VLOOKUP(A118,#REF!,4,FALSE)</f>
        <v>#REF!</v>
      </c>
      <c r="E118" s="33" t="e">
        <f>VLOOKUP(A118,#REF!,6,FALSE)</f>
        <v>#REF!</v>
      </c>
      <c r="F118" s="34" t="e">
        <f>VLOOKUP(A118,#REF!,7,FALSE)</f>
        <v>#REF!</v>
      </c>
      <c r="G118" s="34">
        <v>-213721979.94</v>
      </c>
      <c r="H118" s="34">
        <v>-176420992</v>
      </c>
      <c r="I118" s="50">
        <f>VLOOKUP(A118,[6]BALANCE!$B$1:$F$65536,5,FALSE)</f>
        <v>-213721979.94</v>
      </c>
    </row>
    <row r="119" spans="1:9" ht="15">
      <c r="A119" s="32">
        <v>7012</v>
      </c>
      <c r="B119" s="33" t="e">
        <f>VLOOKUP(A119,#REF!,2,FALSE)</f>
        <v>#REF!</v>
      </c>
      <c r="C119" s="33" t="e">
        <f>VLOOKUP(A119,#REF!,3,FALSE)</f>
        <v>#REF!</v>
      </c>
      <c r="D119" s="33" t="e">
        <f>VLOOKUP(A119,#REF!,4,FALSE)</f>
        <v>#REF!</v>
      </c>
      <c r="E119" s="33" t="e">
        <f>VLOOKUP(A119,#REF!,6,FALSE)</f>
        <v>#REF!</v>
      </c>
      <c r="F119" s="34" t="e">
        <f>VLOOKUP(A119,#REF!,7,FALSE)</f>
        <v>#REF!</v>
      </c>
      <c r="G119" s="34">
        <v>-31010944.579999998</v>
      </c>
      <c r="H119" s="34">
        <v>-29520632</v>
      </c>
      <c r="I119" s="50">
        <f>VLOOKUP(A119,[6]BALANCE!$B$1:$F$65536,5,FALSE)</f>
        <v>-31010944.579999998</v>
      </c>
    </row>
    <row r="120" spans="1:9" ht="15">
      <c r="A120" s="32">
        <v>7013</v>
      </c>
      <c r="B120" s="33" t="e">
        <f>VLOOKUP(A120,#REF!,2,FALSE)</f>
        <v>#REF!</v>
      </c>
      <c r="C120" s="33" t="e">
        <f>VLOOKUP(A120,#REF!,3,FALSE)</f>
        <v>#REF!</v>
      </c>
      <c r="D120" s="33" t="e">
        <f>VLOOKUP(A120,#REF!,4,FALSE)</f>
        <v>#REF!</v>
      </c>
      <c r="E120" s="33" t="e">
        <f>VLOOKUP(A120,#REF!,6,FALSE)</f>
        <v>#REF!</v>
      </c>
      <c r="F120" s="34" t="e">
        <f>VLOOKUP(A120,#REF!,7,FALSE)</f>
        <v>#REF!</v>
      </c>
      <c r="G120" s="34">
        <v>-40627352.450000003</v>
      </c>
      <c r="H120" s="34">
        <v>-9804637</v>
      </c>
      <c r="I120" s="50">
        <f>VLOOKUP(A120,[6]BALANCE!$B$1:$F$65536,5,FALSE)</f>
        <v>-40627352.450000003</v>
      </c>
    </row>
    <row r="121" spans="1:9" ht="15">
      <c r="A121" s="32">
        <v>7016</v>
      </c>
      <c r="B121" s="33" t="e">
        <f>VLOOKUP(A121,#REF!,2,FALSE)</f>
        <v>#REF!</v>
      </c>
      <c r="C121" s="33" t="e">
        <f>VLOOKUP(A121,#REF!,3,FALSE)</f>
        <v>#REF!</v>
      </c>
      <c r="D121" s="33" t="e">
        <f>VLOOKUP(A121,#REF!,4,FALSE)</f>
        <v>#REF!</v>
      </c>
      <c r="E121" s="33" t="e">
        <f>VLOOKUP(A121,#REF!,6,FALSE)</f>
        <v>#REF!</v>
      </c>
      <c r="F121" s="34" t="e">
        <f>VLOOKUP(A121,#REF!,7,FALSE)</f>
        <v>#REF!</v>
      </c>
      <c r="G121" s="34">
        <v>-21086.61</v>
      </c>
      <c r="H121" s="34">
        <v>-334554</v>
      </c>
      <c r="I121" s="50">
        <f>VLOOKUP(A121,[6]BALANCE!$B$1:$F$65536,5,FALSE)</f>
        <v>-21086.61</v>
      </c>
    </row>
    <row r="122" spans="1:9" ht="15">
      <c r="A122" s="32">
        <v>7018</v>
      </c>
      <c r="B122" s="33" t="e">
        <f>VLOOKUP(A122,#REF!,2,FALSE)</f>
        <v>#REF!</v>
      </c>
      <c r="C122" s="33" t="e">
        <f>VLOOKUP(A122,#REF!,3,FALSE)</f>
        <v>#REF!</v>
      </c>
      <c r="D122" s="33" t="e">
        <f>VLOOKUP(A122,#REF!,4,FALSE)</f>
        <v>#REF!</v>
      </c>
      <c r="E122" s="33" t="e">
        <f>VLOOKUP(A122,#REF!,6,FALSE)</f>
        <v>#REF!</v>
      </c>
      <c r="F122" s="34" t="e">
        <f>VLOOKUP(A122,#REF!,7,FALSE)</f>
        <v>#REF!</v>
      </c>
      <c r="G122" s="34">
        <v>0</v>
      </c>
      <c r="H122" s="34">
        <v>-118978</v>
      </c>
      <c r="I122" s="50">
        <v>0</v>
      </c>
    </row>
    <row r="123" spans="1:9" ht="15">
      <c r="A123" s="32">
        <v>7020</v>
      </c>
      <c r="B123" s="33" t="e">
        <f>VLOOKUP(A123,#REF!,2,FALSE)</f>
        <v>#REF!</v>
      </c>
      <c r="C123" s="33" t="e">
        <f>VLOOKUP(A123,#REF!,3,FALSE)</f>
        <v>#REF!</v>
      </c>
      <c r="D123" s="33" t="e">
        <f>VLOOKUP(A123,#REF!,4,FALSE)</f>
        <v>#REF!</v>
      </c>
      <c r="E123" s="33" t="e">
        <f>VLOOKUP(A123,#REF!,6,FALSE)</f>
        <v>#REF!</v>
      </c>
      <c r="F123" s="34" t="e">
        <f>VLOOKUP(A123,#REF!,7,FALSE)</f>
        <v>#REF!</v>
      </c>
      <c r="G123" s="34">
        <v>-22274421.949999999</v>
      </c>
      <c r="H123" s="34">
        <v>0</v>
      </c>
      <c r="I123" s="50">
        <f>VLOOKUP(A123,[6]BALANCE!$B$1:$F$65536,5,FALSE)</f>
        <v>-22274421.949999999</v>
      </c>
    </row>
    <row r="124" spans="1:9" ht="15">
      <c r="A124" s="32">
        <v>7030</v>
      </c>
      <c r="B124" s="33" t="e">
        <f>VLOOKUP(A124,#REF!,2,FALSE)</f>
        <v>#REF!</v>
      </c>
      <c r="C124" s="33" t="e">
        <f>VLOOKUP(A124,#REF!,3,FALSE)</f>
        <v>#REF!</v>
      </c>
      <c r="D124" s="33" t="e">
        <f>VLOOKUP(A124,#REF!,4,FALSE)</f>
        <v>#REF!</v>
      </c>
      <c r="E124" s="33" t="e">
        <f>VLOOKUP(A124,#REF!,6,FALSE)</f>
        <v>#REF!</v>
      </c>
      <c r="F124" s="34" t="e">
        <f>VLOOKUP(A124,#REF!,7,FALSE)</f>
        <v>#REF!</v>
      </c>
      <c r="G124" s="34">
        <v>-134182871.08</v>
      </c>
      <c r="H124" s="34">
        <v>-80667096</v>
      </c>
      <c r="I124" s="50">
        <f>VLOOKUP(A124,[6]BALANCE!$B$1:$F$65536,5,FALSE)</f>
        <v>-134182871.08</v>
      </c>
    </row>
    <row r="125" spans="1:9" ht="15">
      <c r="A125" s="32">
        <v>7031</v>
      </c>
      <c r="B125" s="33" t="e">
        <f>VLOOKUP(A125,#REF!,2,FALSE)</f>
        <v>#REF!</v>
      </c>
      <c r="C125" s="33" t="e">
        <f>VLOOKUP(A125,#REF!,3,FALSE)</f>
        <v>#REF!</v>
      </c>
      <c r="D125" s="33" t="e">
        <f>VLOOKUP(A125,#REF!,4,FALSE)</f>
        <v>#REF!</v>
      </c>
      <c r="E125" s="33" t="e">
        <f>VLOOKUP(A125,#REF!,6,FALSE)</f>
        <v>#REF!</v>
      </c>
      <c r="F125" s="34" t="e">
        <f>VLOOKUP(A125,#REF!,7,FALSE)</f>
        <v>#REF!</v>
      </c>
      <c r="G125" s="34">
        <v>0</v>
      </c>
      <c r="H125" s="34"/>
      <c r="I125" s="50">
        <v>0</v>
      </c>
    </row>
    <row r="126" spans="1:9" ht="15">
      <c r="A126" s="32">
        <v>7032</v>
      </c>
      <c r="B126" s="33" t="e">
        <f>VLOOKUP(A126,#REF!,2,FALSE)</f>
        <v>#REF!</v>
      </c>
      <c r="C126" s="33" t="e">
        <f>VLOOKUP(A126,#REF!,3,FALSE)</f>
        <v>#REF!</v>
      </c>
      <c r="D126" s="33" t="e">
        <f>VLOOKUP(A126,#REF!,4,FALSE)</f>
        <v>#REF!</v>
      </c>
      <c r="E126" s="33" t="e">
        <f>VLOOKUP(A126,#REF!,6,FALSE)</f>
        <v>#REF!</v>
      </c>
      <c r="F126" s="34" t="e">
        <f>VLOOKUP(A126,#REF!,7,FALSE)</f>
        <v>#REF!</v>
      </c>
      <c r="G126" s="34">
        <v>-1465350.05</v>
      </c>
      <c r="H126" s="34">
        <v>-1314658</v>
      </c>
      <c r="I126" s="50">
        <f>VLOOKUP(A126,[6]BALANCE!$B$1:$F$65536,5,FALSE)</f>
        <v>-1465350.05</v>
      </c>
    </row>
    <row r="127" spans="1:9" ht="15">
      <c r="A127" s="32">
        <v>7033</v>
      </c>
      <c r="B127" s="33" t="e">
        <f>VLOOKUP(A127,#REF!,2,FALSE)</f>
        <v>#REF!</v>
      </c>
      <c r="C127" s="33" t="e">
        <f>VLOOKUP(A127,#REF!,3,FALSE)</f>
        <v>#REF!</v>
      </c>
      <c r="D127" s="33" t="e">
        <f>VLOOKUP(A127,#REF!,4,FALSE)</f>
        <v>#REF!</v>
      </c>
      <c r="E127" s="33" t="e">
        <f>VLOOKUP(A127,#REF!,6,FALSE)</f>
        <v>#REF!</v>
      </c>
      <c r="F127" s="34" t="e">
        <f>VLOOKUP(A127,#REF!,7,FALSE)</f>
        <v>#REF!</v>
      </c>
      <c r="G127" s="34">
        <v>0</v>
      </c>
      <c r="H127" s="34"/>
      <c r="I127" s="50">
        <v>0</v>
      </c>
    </row>
    <row r="128" spans="1:9" ht="15">
      <c r="A128" s="32">
        <v>7034</v>
      </c>
      <c r="B128" s="33" t="e">
        <f>VLOOKUP(A128,#REF!,2,FALSE)</f>
        <v>#REF!</v>
      </c>
      <c r="C128" s="33" t="e">
        <f>VLOOKUP(A128,#REF!,3,FALSE)</f>
        <v>#REF!</v>
      </c>
      <c r="D128" s="33" t="e">
        <f>VLOOKUP(A128,#REF!,4,FALSE)</f>
        <v>#REF!</v>
      </c>
      <c r="E128" s="33" t="e">
        <f>VLOOKUP(A128,#REF!,6,FALSE)</f>
        <v>#REF!</v>
      </c>
      <c r="F128" s="34" t="e">
        <f>VLOOKUP(A128,#REF!,7,FALSE)</f>
        <v>#REF!</v>
      </c>
      <c r="G128" s="34">
        <v>0</v>
      </c>
      <c r="H128" s="34"/>
      <c r="I128" s="50">
        <v>0</v>
      </c>
    </row>
    <row r="129" spans="1:9" ht="15">
      <c r="A129" s="32">
        <v>7035</v>
      </c>
      <c r="B129" s="33" t="e">
        <f>VLOOKUP(A129,#REF!,2,FALSE)</f>
        <v>#REF!</v>
      </c>
      <c r="C129" s="33" t="e">
        <f>VLOOKUP(A129,#REF!,3,FALSE)</f>
        <v>#REF!</v>
      </c>
      <c r="D129" s="33" t="e">
        <f>VLOOKUP(A129,#REF!,4,FALSE)</f>
        <v>#REF!</v>
      </c>
      <c r="E129" s="33" t="e">
        <f>VLOOKUP(A129,#REF!,6,FALSE)</f>
        <v>#REF!</v>
      </c>
      <c r="F129" s="34" t="e">
        <f>VLOOKUP(A129,#REF!,7,FALSE)</f>
        <v>#REF!</v>
      </c>
      <c r="G129" s="34">
        <v>0</v>
      </c>
      <c r="H129" s="34"/>
      <c r="I129" s="50">
        <v>0</v>
      </c>
    </row>
    <row r="130" spans="1:9" ht="15">
      <c r="A130" s="32">
        <v>7040</v>
      </c>
      <c r="B130" s="33" t="e">
        <f>VLOOKUP(A130,#REF!,2,FALSE)</f>
        <v>#REF!</v>
      </c>
      <c r="C130" s="33" t="e">
        <f>VLOOKUP(A130,#REF!,3,FALSE)</f>
        <v>#REF!</v>
      </c>
      <c r="D130" s="33" t="e">
        <f>VLOOKUP(A130,#REF!,4,FALSE)</f>
        <v>#REF!</v>
      </c>
      <c r="E130" s="33" t="e">
        <f>VLOOKUP(A130,#REF!,6,FALSE)</f>
        <v>#REF!</v>
      </c>
      <c r="F130" s="34" t="e">
        <f>VLOOKUP(A130,#REF!,7,FALSE)</f>
        <v>#REF!</v>
      </c>
      <c r="G130" s="34">
        <v>-70053228.75</v>
      </c>
      <c r="H130" s="34">
        <v>-81536205</v>
      </c>
      <c r="I130" s="50">
        <f>VLOOKUP(A130,[6]BALANCE!$B$1:$F$65536,5,FALSE)</f>
        <v>-70053228.75</v>
      </c>
    </row>
    <row r="131" spans="1:9" ht="15">
      <c r="A131" s="32">
        <v>7041</v>
      </c>
      <c r="B131" s="33" t="e">
        <f>VLOOKUP(A131,#REF!,2,FALSE)</f>
        <v>#REF!</v>
      </c>
      <c r="C131" s="33" t="e">
        <f>VLOOKUP(A131,#REF!,3,FALSE)</f>
        <v>#REF!</v>
      </c>
      <c r="D131" s="33" t="e">
        <f>VLOOKUP(A131,#REF!,4,FALSE)</f>
        <v>#REF!</v>
      </c>
      <c r="E131" s="33" t="e">
        <f>VLOOKUP(A131,#REF!,6,FALSE)</f>
        <v>#REF!</v>
      </c>
      <c r="F131" s="34" t="e">
        <f>VLOOKUP(A131,#REF!,7,FALSE)</f>
        <v>#REF!</v>
      </c>
      <c r="G131" s="34">
        <v>0</v>
      </c>
      <c r="H131" s="34"/>
      <c r="I131" s="50">
        <v>0</v>
      </c>
    </row>
    <row r="132" spans="1:9" ht="15">
      <c r="A132" s="32">
        <v>7042</v>
      </c>
      <c r="B132" s="33" t="e">
        <f>VLOOKUP(A132,#REF!,2,FALSE)</f>
        <v>#REF!</v>
      </c>
      <c r="C132" s="33" t="e">
        <f>VLOOKUP(A132,#REF!,3,FALSE)</f>
        <v>#REF!</v>
      </c>
      <c r="D132" s="33" t="e">
        <f>VLOOKUP(A132,#REF!,4,FALSE)</f>
        <v>#REF!</v>
      </c>
      <c r="E132" s="33" t="e">
        <f>VLOOKUP(A132,#REF!,6,FALSE)</f>
        <v>#REF!</v>
      </c>
      <c r="F132" s="34" t="e">
        <f>VLOOKUP(A132,#REF!,7,FALSE)</f>
        <v>#REF!</v>
      </c>
      <c r="G132" s="34">
        <v>0</v>
      </c>
      <c r="H132" s="34"/>
      <c r="I132" s="50">
        <v>0</v>
      </c>
    </row>
    <row r="133" spans="1:9" ht="15">
      <c r="A133" s="32">
        <v>7043</v>
      </c>
      <c r="B133" s="33" t="e">
        <f>VLOOKUP(A133,#REF!,2,FALSE)</f>
        <v>#REF!</v>
      </c>
      <c r="C133" s="33" t="e">
        <f>VLOOKUP(A133,#REF!,3,FALSE)</f>
        <v>#REF!</v>
      </c>
      <c r="D133" s="33" t="e">
        <f>VLOOKUP(A133,#REF!,4,FALSE)</f>
        <v>#REF!</v>
      </c>
      <c r="E133" s="33" t="e">
        <f>VLOOKUP(A133,#REF!,6,FALSE)</f>
        <v>#REF!</v>
      </c>
      <c r="F133" s="34" t="e">
        <f>VLOOKUP(A133,#REF!,7,FALSE)</f>
        <v>#REF!</v>
      </c>
      <c r="G133" s="34">
        <v>0</v>
      </c>
      <c r="H133" s="34"/>
      <c r="I133" s="50">
        <v>0</v>
      </c>
    </row>
    <row r="134" spans="1:9" ht="15">
      <c r="A134" s="32">
        <v>7044</v>
      </c>
      <c r="B134" s="33" t="e">
        <f>VLOOKUP(A134,#REF!,2,FALSE)</f>
        <v>#REF!</v>
      </c>
      <c r="C134" s="33" t="e">
        <f>VLOOKUP(A134,#REF!,3,FALSE)</f>
        <v>#REF!</v>
      </c>
      <c r="D134" s="33" t="e">
        <f>VLOOKUP(A134,#REF!,4,FALSE)</f>
        <v>#REF!</v>
      </c>
      <c r="E134" s="33" t="e">
        <f>VLOOKUP(A134,#REF!,6,FALSE)</f>
        <v>#REF!</v>
      </c>
      <c r="F134" s="34" t="e">
        <f>VLOOKUP(A134,#REF!,7,FALSE)</f>
        <v>#REF!</v>
      </c>
      <c r="G134" s="34">
        <v>0</v>
      </c>
      <c r="H134" s="34"/>
      <c r="I134" s="50">
        <v>0</v>
      </c>
    </row>
    <row r="135" spans="1:9" ht="15">
      <c r="A135" s="32">
        <v>7046</v>
      </c>
      <c r="B135" s="33" t="e">
        <f>VLOOKUP(A135,#REF!,2,FALSE)</f>
        <v>#REF!</v>
      </c>
      <c r="C135" s="33" t="e">
        <f>VLOOKUP(A135,#REF!,3,FALSE)</f>
        <v>#REF!</v>
      </c>
      <c r="D135" s="33" t="e">
        <f>VLOOKUP(A135,#REF!,4,FALSE)</f>
        <v>#REF!</v>
      </c>
      <c r="E135" s="33" t="e">
        <f>VLOOKUP(A135,#REF!,6,FALSE)</f>
        <v>#REF!</v>
      </c>
      <c r="F135" s="34" t="e">
        <f>VLOOKUP(A135,#REF!,7,FALSE)</f>
        <v>#REF!</v>
      </c>
      <c r="G135" s="34">
        <v>-3840291.68</v>
      </c>
      <c r="H135" s="34">
        <v>-3138450</v>
      </c>
      <c r="I135" s="50">
        <f>VLOOKUP(A135,[6]BALANCE!$B$1:$F$65536,5,FALSE)</f>
        <v>-3840291.68</v>
      </c>
    </row>
    <row r="136" spans="1:9" ht="15">
      <c r="A136" s="32">
        <v>7048</v>
      </c>
      <c r="B136" s="33" t="e">
        <f>VLOOKUP(A136,#REF!,2,FALSE)</f>
        <v>#REF!</v>
      </c>
      <c r="C136" s="33" t="e">
        <f>VLOOKUP(A136,#REF!,3,FALSE)</f>
        <v>#REF!</v>
      </c>
      <c r="D136" s="33" t="e">
        <f>VLOOKUP(A136,#REF!,4,FALSE)</f>
        <v>#REF!</v>
      </c>
      <c r="E136" s="33" t="e">
        <f>VLOOKUP(A136,#REF!,6,FALSE)</f>
        <v>#REF!</v>
      </c>
      <c r="F136" s="34" t="e">
        <f>VLOOKUP(A136,#REF!,7,FALSE)</f>
        <v>#REF!</v>
      </c>
      <c r="G136" s="34">
        <v>-16939769.359999999</v>
      </c>
      <c r="H136" s="34">
        <v>-12204004</v>
      </c>
      <c r="I136" s="50">
        <f>VLOOKUP(A136,[6]BALANCE!$B$1:$F$65536,5,FALSE)</f>
        <v>-16939769.359999999</v>
      </c>
    </row>
    <row r="137" spans="1:9" ht="15">
      <c r="A137" s="32">
        <v>7049</v>
      </c>
      <c r="B137" s="33" t="e">
        <f>VLOOKUP(A137,#REF!,2,FALSE)</f>
        <v>#REF!</v>
      </c>
      <c r="C137" s="33" t="e">
        <f>VLOOKUP(A137,#REF!,3,FALSE)</f>
        <v>#REF!</v>
      </c>
      <c r="D137" s="33" t="e">
        <f>VLOOKUP(A137,#REF!,4,FALSE)</f>
        <v>#REF!</v>
      </c>
      <c r="E137" s="33" t="e">
        <f>VLOOKUP(A137,#REF!,6,FALSE)</f>
        <v>#REF!</v>
      </c>
      <c r="F137" s="34" t="e">
        <f>VLOOKUP(A137,#REF!,7,FALSE)</f>
        <v>#REF!</v>
      </c>
      <c r="G137" s="34">
        <v>-1451566.36</v>
      </c>
      <c r="H137" s="34">
        <v>-1297311</v>
      </c>
      <c r="I137" s="50">
        <f>VLOOKUP(A137,[6]BALANCE!$B$1:$F$65536,5,FALSE)</f>
        <v>-1451566.36</v>
      </c>
    </row>
    <row r="138" spans="1:9" ht="15">
      <c r="A138" s="32">
        <v>7050</v>
      </c>
      <c r="B138" s="33" t="e">
        <f>VLOOKUP(A138,#REF!,2,FALSE)</f>
        <v>#REF!</v>
      </c>
      <c r="C138" s="33" t="e">
        <f>VLOOKUP(A138,#REF!,3,FALSE)</f>
        <v>#REF!</v>
      </c>
      <c r="D138" s="33" t="e">
        <f>VLOOKUP(A138,#REF!,4,FALSE)</f>
        <v>#REF!</v>
      </c>
      <c r="E138" s="33" t="e">
        <f>VLOOKUP(A138,#REF!,6,FALSE)</f>
        <v>#REF!</v>
      </c>
      <c r="F138" s="34" t="e">
        <f>VLOOKUP(A138,#REF!,7,FALSE)</f>
        <v>#REF!</v>
      </c>
      <c r="G138" s="34">
        <v>-1262468.31</v>
      </c>
      <c r="H138" s="34">
        <v>-1241404</v>
      </c>
      <c r="I138" s="50">
        <f>VLOOKUP(A138,[6]BALANCE!$B$1:$F$65536,5,FALSE)</f>
        <v>-1262468.31</v>
      </c>
    </row>
    <row r="139" spans="1:9" ht="15">
      <c r="A139" s="32">
        <v>7061</v>
      </c>
      <c r="B139" s="33" t="e">
        <f>VLOOKUP(A139,#REF!,2,FALSE)</f>
        <v>#REF!</v>
      </c>
      <c r="C139" s="33" t="e">
        <f>VLOOKUP(A139,#REF!,3,FALSE)</f>
        <v>#REF!</v>
      </c>
      <c r="D139" s="33" t="e">
        <f>VLOOKUP(A139,#REF!,4,FALSE)</f>
        <v>#REF!</v>
      </c>
      <c r="E139" s="33" t="e">
        <f>VLOOKUP(A139,#REF!,6,FALSE)</f>
        <v>#REF!</v>
      </c>
      <c r="F139" s="34" t="e">
        <f>VLOOKUP(A139,#REF!,7,FALSE)</f>
        <v>#REF!</v>
      </c>
      <c r="G139" s="34">
        <v>-2473029.17</v>
      </c>
      <c r="H139" s="34">
        <v>-2328657</v>
      </c>
      <c r="I139" s="50">
        <f>VLOOKUP(A139,[6]BALANCE!$B$1:$F$65536,5,FALSE)</f>
        <v>-2473029.17</v>
      </c>
    </row>
    <row r="140" spans="1:9" ht="15">
      <c r="A140" s="32">
        <v>7062</v>
      </c>
      <c r="B140" s="33" t="e">
        <f>VLOOKUP(A140,#REF!,2,FALSE)</f>
        <v>#REF!</v>
      </c>
      <c r="C140" s="33" t="e">
        <f>VLOOKUP(A140,#REF!,3,FALSE)</f>
        <v>#REF!</v>
      </c>
      <c r="D140" s="33" t="e">
        <f>VLOOKUP(A140,#REF!,4,FALSE)</f>
        <v>#REF!</v>
      </c>
      <c r="E140" s="33" t="e">
        <f>VLOOKUP(A140,#REF!,6,FALSE)</f>
        <v>#REF!</v>
      </c>
      <c r="F140" s="34" t="e">
        <f>VLOOKUP(A140,#REF!,7,FALSE)</f>
        <v>#REF!</v>
      </c>
      <c r="G140" s="34">
        <v>-36001762</v>
      </c>
      <c r="H140" s="34">
        <v>-43891234</v>
      </c>
      <c r="I140" s="50">
        <f>VLOOKUP(A140,[6]BALANCE!$B$1:$F$65536,5,FALSE)</f>
        <v>-36001762</v>
      </c>
    </row>
    <row r="141" spans="1:9" ht="15">
      <c r="A141" s="32">
        <v>7065</v>
      </c>
      <c r="B141" s="33" t="e">
        <f>VLOOKUP(A141,#REF!,2,FALSE)</f>
        <v>#REF!</v>
      </c>
      <c r="C141" s="33" t="e">
        <f>VLOOKUP(A141,#REF!,3,FALSE)</f>
        <v>#REF!</v>
      </c>
      <c r="D141" s="33" t="e">
        <f>VLOOKUP(A141,#REF!,4,FALSE)</f>
        <v>#REF!</v>
      </c>
      <c r="E141" s="33" t="e">
        <f>VLOOKUP(A141,#REF!,6,FALSE)</f>
        <v>#REF!</v>
      </c>
      <c r="F141" s="34" t="e">
        <f>VLOOKUP(A141,#REF!,7,FALSE)</f>
        <v>#REF!</v>
      </c>
      <c r="G141" s="34">
        <v>-1139983.3899999999</v>
      </c>
      <c r="H141" s="34"/>
      <c r="I141" s="50">
        <f>VLOOKUP(A141,[6]BALANCE!$B$1:$F$65536,5,FALSE)</f>
        <v>-1139983.3899999999</v>
      </c>
    </row>
    <row r="142" spans="1:9" ht="15">
      <c r="A142" s="32">
        <v>7066</v>
      </c>
      <c r="B142" s="33" t="e">
        <f>VLOOKUP(A142,#REF!,2,FALSE)</f>
        <v>#REF!</v>
      </c>
      <c r="C142" s="33" t="e">
        <f>VLOOKUP(A142,#REF!,3,FALSE)</f>
        <v>#REF!</v>
      </c>
      <c r="D142" s="33" t="e">
        <f>VLOOKUP(A142,#REF!,4,FALSE)</f>
        <v>#REF!</v>
      </c>
      <c r="E142" s="33" t="e">
        <f>VLOOKUP(A142,#REF!,6,FALSE)</f>
        <v>#REF!</v>
      </c>
      <c r="F142" s="34" t="e">
        <f>VLOOKUP(A142,#REF!,7,FALSE)</f>
        <v>#REF!</v>
      </c>
      <c r="G142" s="34">
        <v>-1516225.16</v>
      </c>
      <c r="H142" s="34"/>
      <c r="I142" s="50">
        <f>VLOOKUP(A142,[6]BALANCE!$B$1:$F$65536,5,FALSE)</f>
        <v>-1516225.16</v>
      </c>
    </row>
    <row r="143" spans="1:9" ht="15">
      <c r="A143" s="32">
        <v>7070</v>
      </c>
      <c r="B143" s="33" t="e">
        <f>VLOOKUP(A143,#REF!,2,FALSE)</f>
        <v>#REF!</v>
      </c>
      <c r="C143" s="33" t="e">
        <f>VLOOKUP(A143,#REF!,3,FALSE)</f>
        <v>#REF!</v>
      </c>
      <c r="D143" s="33" t="e">
        <f>VLOOKUP(A143,#REF!,4,FALSE)</f>
        <v>#REF!</v>
      </c>
      <c r="E143" s="33" t="e">
        <f>VLOOKUP(A143,#REF!,6,FALSE)</f>
        <v>#REF!</v>
      </c>
      <c r="F143" s="34" t="e">
        <f>VLOOKUP(A143,#REF!,7,FALSE)</f>
        <v>#REF!</v>
      </c>
      <c r="G143" s="34">
        <v>-275</v>
      </c>
      <c r="H143" s="34">
        <v>-27500</v>
      </c>
      <c r="I143" s="50">
        <f>VLOOKUP(A143,[6]BALANCE!$B$1:$F$65536,5,FALSE)</f>
        <v>-275</v>
      </c>
    </row>
    <row r="144" spans="1:9" ht="15">
      <c r="A144" s="32">
        <v>7071</v>
      </c>
      <c r="B144" s="33" t="e">
        <f>VLOOKUP(A144,#REF!,2,FALSE)</f>
        <v>#REF!</v>
      </c>
      <c r="C144" s="33" t="e">
        <f>VLOOKUP(A144,#REF!,3,FALSE)</f>
        <v>#REF!</v>
      </c>
      <c r="D144" s="33" t="e">
        <f>VLOOKUP(A144,#REF!,4,FALSE)</f>
        <v>#REF!</v>
      </c>
      <c r="E144" s="33" t="e">
        <f>VLOOKUP(A144,#REF!,6,FALSE)</f>
        <v>#REF!</v>
      </c>
      <c r="F144" s="34" t="e">
        <f>VLOOKUP(A144,#REF!,7,FALSE)</f>
        <v>#REF!</v>
      </c>
      <c r="G144" s="34">
        <v>-4888212.67</v>
      </c>
      <c r="H144" s="34">
        <v>-1933208</v>
      </c>
      <c r="I144" s="50">
        <f>VLOOKUP(A144,[6]BALANCE!$B$1:$F$65536,5,FALSE)</f>
        <v>-4888212.67</v>
      </c>
    </row>
    <row r="145" spans="1:9" ht="15">
      <c r="A145" s="32">
        <v>7075</v>
      </c>
      <c r="B145" s="33" t="e">
        <f>VLOOKUP(A145,#REF!,2,FALSE)</f>
        <v>#REF!</v>
      </c>
      <c r="C145" s="33" t="e">
        <f>VLOOKUP(A145,#REF!,3,FALSE)</f>
        <v>#REF!</v>
      </c>
      <c r="D145" s="33" t="e">
        <f>VLOOKUP(A145,#REF!,4,FALSE)</f>
        <v>#REF!</v>
      </c>
      <c r="E145" s="33" t="e">
        <f>VLOOKUP(A145,#REF!,6,FALSE)</f>
        <v>#REF!</v>
      </c>
      <c r="F145" s="34" t="e">
        <f>VLOOKUP(A145,#REF!,7,FALSE)</f>
        <v>#REF!</v>
      </c>
      <c r="G145" s="34">
        <v>-3442731.44</v>
      </c>
      <c r="H145" s="34"/>
      <c r="I145" s="50">
        <f>VLOOKUP(A145,[6]BALANCE!$B$1:$F$65536,5,FALSE)</f>
        <v>-3442731.44</v>
      </c>
    </row>
    <row r="146" spans="1:9" ht="15">
      <c r="A146" s="32">
        <v>7085</v>
      </c>
      <c r="B146" s="33" t="e">
        <f>VLOOKUP(A146,#REF!,2,FALSE)</f>
        <v>#REF!</v>
      </c>
      <c r="C146" s="33" t="e">
        <f>VLOOKUP(A146,#REF!,3,FALSE)</f>
        <v>#REF!</v>
      </c>
      <c r="D146" s="33" t="e">
        <f>VLOOKUP(A146,#REF!,4,FALSE)</f>
        <v>#REF!</v>
      </c>
      <c r="E146" s="33" t="e">
        <f>VLOOKUP(A146,#REF!,6,FALSE)</f>
        <v>#REF!</v>
      </c>
      <c r="F146" s="34" t="e">
        <f>VLOOKUP(A146,#REF!,7,FALSE)</f>
        <v>#REF!</v>
      </c>
      <c r="G146" s="34">
        <v>-539374.92000000004</v>
      </c>
      <c r="H146" s="34">
        <v>-1038768</v>
      </c>
      <c r="I146" s="50">
        <f>VLOOKUP(A146,[6]BALANCE!$B$1:$F$65536,5,FALSE)</f>
        <v>-539374.92000000004</v>
      </c>
    </row>
    <row r="147" spans="1:9" ht="15">
      <c r="A147" s="32">
        <v>7086</v>
      </c>
      <c r="B147" s="33" t="e">
        <f>VLOOKUP(A147,#REF!,2,FALSE)</f>
        <v>#REF!</v>
      </c>
      <c r="C147" s="33" t="e">
        <f>VLOOKUP(A147,#REF!,3,FALSE)</f>
        <v>#REF!</v>
      </c>
      <c r="D147" s="33" t="e">
        <f>VLOOKUP(A147,#REF!,4,FALSE)</f>
        <v>#REF!</v>
      </c>
      <c r="E147" s="33" t="e">
        <f>VLOOKUP(A147,#REF!,6,FALSE)</f>
        <v>#REF!</v>
      </c>
      <c r="F147" s="34" t="e">
        <f>VLOOKUP(A147,#REF!,7,FALSE)</f>
        <v>#REF!</v>
      </c>
      <c r="G147" s="34">
        <v>-3301664.09</v>
      </c>
      <c r="H147" s="34">
        <v>-2618794</v>
      </c>
      <c r="I147" s="50">
        <f>VLOOKUP(A147,[6]BALANCE!$B$1:$F$65536,5,FALSE)</f>
        <v>-3301664.09</v>
      </c>
    </row>
    <row r="148" spans="1:9" ht="15">
      <c r="A148" s="32">
        <v>7090</v>
      </c>
      <c r="B148" s="33" t="e">
        <f>VLOOKUP(A148,#REF!,2,FALSE)</f>
        <v>#REF!</v>
      </c>
      <c r="C148" s="33" t="e">
        <f>VLOOKUP(A148,#REF!,3,FALSE)</f>
        <v>#REF!</v>
      </c>
      <c r="D148" s="33" t="e">
        <f>VLOOKUP(A148,#REF!,4,FALSE)</f>
        <v>#REF!</v>
      </c>
      <c r="E148" s="33" t="e">
        <f>VLOOKUP(A148,#REF!,6,FALSE)</f>
        <v>#REF!</v>
      </c>
      <c r="F148" s="34" t="e">
        <f>VLOOKUP(A148,#REF!,7,FALSE)</f>
        <v>#REF!</v>
      </c>
      <c r="G148" s="34">
        <v>-1990738.15</v>
      </c>
      <c r="H148" s="34">
        <v>-1052397</v>
      </c>
      <c r="I148" s="50">
        <f>VLOOKUP(A148,[6]BALANCE!$B$1:$F$65536,5,FALSE)</f>
        <v>-1990738.15</v>
      </c>
    </row>
    <row r="149" spans="1:9" ht="15">
      <c r="A149" s="32">
        <v>7110</v>
      </c>
      <c r="B149" s="33" t="e">
        <f>VLOOKUP(A149,#REF!,2,FALSE)</f>
        <v>#REF!</v>
      </c>
      <c r="C149" s="33" t="e">
        <f>VLOOKUP(A149,#REF!,3,FALSE)</f>
        <v>#REF!</v>
      </c>
      <c r="D149" s="33" t="e">
        <f>VLOOKUP(A149,#REF!,4,FALSE)</f>
        <v>#REF!</v>
      </c>
      <c r="E149" s="33" t="e">
        <f>VLOOKUP(A149,#REF!,6,FALSE)</f>
        <v>#REF!</v>
      </c>
      <c r="F149" s="34" t="e">
        <f>VLOOKUP(A149,#REF!,7,FALSE)</f>
        <v>#REF!</v>
      </c>
      <c r="G149" s="34">
        <v>0</v>
      </c>
      <c r="H149" s="34">
        <v>-320051</v>
      </c>
      <c r="I149" s="50">
        <v>0</v>
      </c>
    </row>
    <row r="150" spans="1:9" ht="15">
      <c r="A150" s="32">
        <v>7130</v>
      </c>
      <c r="B150" s="33" t="e">
        <f>VLOOKUP(A150,#REF!,2,FALSE)</f>
        <v>#REF!</v>
      </c>
      <c r="C150" s="33" t="e">
        <f>VLOOKUP(A150,#REF!,3,FALSE)</f>
        <v>#REF!</v>
      </c>
      <c r="D150" s="33" t="e">
        <f>VLOOKUP(A150,#REF!,4,FALSE)</f>
        <v>#REF!</v>
      </c>
      <c r="E150" s="33" t="e">
        <f>VLOOKUP(A150,#REF!,6,FALSE)</f>
        <v>#REF!</v>
      </c>
      <c r="F150" s="34" t="e">
        <f>VLOOKUP(A150,#REF!,7,FALSE)</f>
        <v>#REF!</v>
      </c>
      <c r="G150" s="34">
        <v>-5522504.1100000003</v>
      </c>
      <c r="H150" s="34">
        <v>-27777563</v>
      </c>
      <c r="I150" s="50">
        <f>VLOOKUP(A150,[6]BALANCE!$B$1:$F$65536,5,FALSE)</f>
        <v>-5522504.1100000003</v>
      </c>
    </row>
    <row r="151" spans="1:9" ht="15">
      <c r="A151" s="32">
        <v>7500</v>
      </c>
      <c r="B151" s="33" t="e">
        <f>VLOOKUP(A151,#REF!,2,FALSE)</f>
        <v>#REF!</v>
      </c>
      <c r="C151" s="33" t="e">
        <f>VLOOKUP(A151,#REF!,3,FALSE)</f>
        <v>#REF!</v>
      </c>
      <c r="D151" s="33" t="e">
        <f>VLOOKUP(A151,#REF!,4,FALSE)</f>
        <v>#REF!</v>
      </c>
      <c r="E151" s="33" t="e">
        <f>VLOOKUP(A151,#REF!,6,FALSE)</f>
        <v>#REF!</v>
      </c>
      <c r="F151" s="34">
        <v>-102648275.06</v>
      </c>
      <c r="G151" s="34">
        <v>-124709507.75</v>
      </c>
      <c r="H151" s="34"/>
      <c r="I151" s="50"/>
    </row>
    <row r="152" spans="1:9" ht="15">
      <c r="A152" s="32">
        <v>6322</v>
      </c>
      <c r="B152" s="33" t="e">
        <f>VLOOKUP(A152,#REF!,2,FALSE)</f>
        <v>#REF!</v>
      </c>
      <c r="C152" s="33" t="e">
        <f>VLOOKUP(A152,#REF!,3,FALSE)</f>
        <v>#REF!</v>
      </c>
      <c r="D152" s="33" t="e">
        <f>VLOOKUP(A152,#REF!,4,FALSE)</f>
        <v>#REF!</v>
      </c>
      <c r="E152" s="33" t="e">
        <f>VLOOKUP(A152,#REF!,6,FALSE)</f>
        <v>#REF!</v>
      </c>
      <c r="F152" s="34" t="e">
        <f>VLOOKUP(A152,#REF!,7,FALSE)</f>
        <v>#REF!</v>
      </c>
      <c r="G152" s="34">
        <v>0</v>
      </c>
      <c r="H152" s="34">
        <v>0</v>
      </c>
      <c r="I152" s="50">
        <v>0</v>
      </c>
    </row>
    <row r="153" spans="1:9" ht="15">
      <c r="A153" s="32">
        <v>6415</v>
      </c>
      <c r="B153" s="33" t="e">
        <f>VLOOKUP(A153,#REF!,2,FALSE)</f>
        <v>#REF!</v>
      </c>
      <c r="C153" s="33" t="e">
        <f>VLOOKUP(A153,#REF!,3,FALSE)</f>
        <v>#REF!</v>
      </c>
      <c r="D153" s="33" t="e">
        <f>VLOOKUP(A153,#REF!,4,FALSE)</f>
        <v>#REF!</v>
      </c>
      <c r="E153" s="33" t="e">
        <f>VLOOKUP(A153,#REF!,6,FALSE)</f>
        <v>#REF!</v>
      </c>
      <c r="F153" s="34" t="e">
        <f>VLOOKUP(A153,#REF!,7,FALSE)</f>
        <v>#REF!</v>
      </c>
      <c r="G153" s="34">
        <v>0</v>
      </c>
      <c r="H153" s="34">
        <v>0</v>
      </c>
      <c r="I153" s="50">
        <v>0</v>
      </c>
    </row>
    <row r="154" spans="1:9" ht="15">
      <c r="A154" s="32">
        <v>7140</v>
      </c>
      <c r="B154" s="33" t="e">
        <f>VLOOKUP(A154,#REF!,2,FALSE)</f>
        <v>#REF!</v>
      </c>
      <c r="C154" s="33" t="e">
        <f>VLOOKUP(A154,#REF!,3,FALSE)</f>
        <v>#REF!</v>
      </c>
      <c r="D154" s="33" t="e">
        <f>VLOOKUP(A154,#REF!,4,FALSE)</f>
        <v>#REF!</v>
      </c>
      <c r="E154" s="33" t="e">
        <f>VLOOKUP(A154,#REF!,6,FALSE)</f>
        <v>#REF!</v>
      </c>
      <c r="F154" s="34" t="e">
        <f>VLOOKUP(A154,#REF!,7,FALSE)</f>
        <v>#REF!</v>
      </c>
      <c r="G154" s="34">
        <v>0</v>
      </c>
      <c r="H154" s="34">
        <v>0</v>
      </c>
      <c r="I154" s="50">
        <v>0</v>
      </c>
    </row>
    <row r="155" spans="1:9" ht="15">
      <c r="A155" s="32"/>
      <c r="B155" s="33"/>
      <c r="C155" s="33"/>
      <c r="D155" s="33"/>
      <c r="E155" s="40"/>
      <c r="F155" s="34"/>
      <c r="G155" s="34"/>
      <c r="H155" s="34"/>
      <c r="I155" s="50"/>
    </row>
    <row r="156" spans="1:9" ht="15">
      <c r="A156" s="32"/>
      <c r="B156" s="33"/>
      <c r="C156" s="33"/>
      <c r="D156" s="33"/>
      <c r="E156" s="40"/>
      <c r="F156" s="34"/>
      <c r="G156" s="34"/>
      <c r="H156" s="34"/>
      <c r="I156" s="50"/>
    </row>
    <row r="157" spans="1:9" ht="15">
      <c r="A157" s="32"/>
      <c r="B157" s="33"/>
      <c r="C157" s="33"/>
      <c r="D157" s="33"/>
      <c r="E157" s="40"/>
      <c r="F157" s="34"/>
      <c r="G157" s="34"/>
      <c r="H157" s="34"/>
      <c r="I157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Bilanci</vt:lpstr>
      <vt:lpstr>Te Ardhura Shpenzime</vt:lpstr>
      <vt:lpstr>Kapitali</vt:lpstr>
      <vt:lpstr>Pasqyra e Fluksit Monetar </vt:lpstr>
      <vt:lpstr>FS</vt:lpstr>
      <vt:lpstr>FS Oct 12</vt:lpstr>
      <vt:lpstr>TB Pivot</vt:lpstr>
      <vt:lpstr>I. Statement</vt:lpstr>
      <vt:lpstr>Income Statement TB</vt:lpstr>
      <vt:lpstr>Cash Flow</vt:lpstr>
      <vt:lpstr>Cash Flow '10</vt:lpstr>
      <vt:lpstr>Adj List 2009</vt:lpstr>
      <vt:lpstr>Sheet1</vt:lpstr>
      <vt:lpstr>FS 2009</vt:lpstr>
      <vt:lpstr>Sheet11</vt:lpstr>
      <vt:lpstr>'Adj List 2009'!Print_Area</vt:lpstr>
      <vt:lpstr>Bilanci!Print_Area</vt:lpstr>
      <vt:lpstr>'Te Ardhura Shpenzime'!Print_Area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Armandi</dc:creator>
  <cp:lastModifiedBy>Accounting1</cp:lastModifiedBy>
  <cp:lastPrinted>2013-03-21T18:55:59Z</cp:lastPrinted>
  <dcterms:created xsi:type="dcterms:W3CDTF">2002-09-12T15:57:07Z</dcterms:created>
  <dcterms:modified xsi:type="dcterms:W3CDTF">2015-06-30T14:19:19Z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nLine">
    <vt:lpwstr>False</vt:lpwstr>
  </property>
  <property fmtid="{D5CDD505-2E9C-101B-9397-08002B2CF9AE}" pid="3" name="Locale">
    <vt:lpwstr>en</vt:lpwstr>
  </property>
  <property fmtid="{D5CDD505-2E9C-101B-9397-08002B2CF9AE}" pid="4" name="ComponentID">
    <vt:lpwstr>3970FE5F-E55F-48C0-B8E9-616F48D44637</vt:lpwstr>
  </property>
  <property fmtid="{D5CDD505-2E9C-101B-9397-08002B2CF9AE}" pid="5" name="DocumentID">
    <vt:lpwstr>7ca3a716-9697-4faa-b006-d4f2fedfaab3</vt:lpwstr>
  </property>
  <property fmtid="{D5CDD505-2E9C-101B-9397-08002B2CF9AE}" pid="6" name="LibraryID">
    <vt:lpwstr>Audit Files</vt:lpwstr>
  </property>
  <property fmtid="{D5CDD505-2E9C-101B-9397-08002B2CF9AE}" pid="7" name="EngagementID">
    <vt:lpwstr>cadc7874-4a24-454a-b176-d5e2d8b0cfb7</vt:lpwstr>
  </property>
  <property fmtid="{D5CDD505-2E9C-101B-9397-08002B2CF9AE}" pid="8" name="SiteType">
    <vt:lpwstr>Engagement2012</vt:lpwstr>
  </property>
  <property fmtid="{D5CDD505-2E9C-101B-9397-08002B2CF9AE}" pid="9" name="Product">
    <vt:lpwstr>eAudIT2012</vt:lpwstr>
  </property>
  <property fmtid="{D5CDD505-2E9C-101B-9397-08002B2CF9AE}" pid="10" name="Version">
    <vt:lpwstr>V2</vt:lpwstr>
  </property>
  <property fmtid="{D5CDD505-2E9C-101B-9397-08002B2CF9AE}" pid="11" name="SiteSource">
    <vt:lpwstr>Workgroup</vt:lpwstr>
  </property>
  <property fmtid="{D5CDD505-2E9C-101B-9397-08002B2CF9AE}" pid="12" name="IsMembershipServiceImplemented">
    <vt:lpwstr>False</vt:lpwstr>
  </property>
  <property fmtid="{D5CDD505-2E9C-101B-9397-08002B2CF9AE}" pid="13" name="RestrictedRibbons">
    <vt:lpwstr>AI-T|CT-T</vt:lpwstr>
  </property>
</Properties>
</file>