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tabRatio="940"/>
  </bookViews>
  <sheets>
    <sheet name="Bilanci" sheetId="13" r:id="rId1"/>
    <sheet name="P&amp;L" sheetId="11" r:id="rId2"/>
    <sheet name="Kapital" sheetId="10" r:id="rId3"/>
    <sheet name="Cash Flow" sheetId="9" r:id="rId4"/>
    <sheet name="Pasqyra aktive " sheetId="5" r:id="rId5"/>
    <sheet name="Tabela e amortizimit" sheetId="6" r:id="rId6"/>
    <sheet name="Inventar" sheetId="1" r:id="rId7"/>
    <sheet name="Te ardhurat nga aktiviteti" sheetId="7" r:id="rId8"/>
    <sheet name="Aneksi i te ardhurave" sheetId="15" r:id="rId9"/>
    <sheet name="Deklarate" sheetId="18" state="hidden" r:id="rId10"/>
    <sheet name="Kapitali" sheetId="17" r:id="rId11"/>
    <sheet name="Te ardhura" sheetId="8" r:id="rId12"/>
    <sheet name="Shpenzime 2012" sheetId="16" r:id="rId13"/>
  </sheets>
  <externalReferences>
    <externalReference r:id="rId14"/>
  </externalReferences>
  <definedNames>
    <definedName name="_xlnm.Print_Area" localSheetId="8">'Aneksi i te ardhurave'!$A$1:$J$86</definedName>
    <definedName name="_xlnm.Print_Area" localSheetId="6">Inventar!$A$4:$J$37</definedName>
    <definedName name="_xlnm.Print_Area" localSheetId="4">'Pasqyra aktive '!$A$1:$G$45</definedName>
    <definedName name="_xlnm.Print_Area" localSheetId="5">'Tabela e amortizimit'!$A$2:$M$34</definedName>
  </definedNames>
  <calcPr calcId="144525"/>
</workbook>
</file>

<file path=xl/calcChain.xml><?xml version="1.0" encoding="utf-8"?>
<calcChain xmlns="http://schemas.openxmlformats.org/spreadsheetml/2006/main">
  <c r="I63" i="15" l="1"/>
  <c r="I56" i="15"/>
  <c r="I72" i="15"/>
  <c r="I51" i="15"/>
  <c r="I82" i="15" l="1"/>
  <c r="E59" i="16"/>
  <c r="C11" i="8" l="1"/>
  <c r="C9" i="8"/>
  <c r="E43" i="16" l="1"/>
  <c r="C43" i="16"/>
  <c r="E19" i="16"/>
  <c r="C19" i="16"/>
  <c r="C7" i="8" l="1"/>
  <c r="I13" i="15" l="1"/>
  <c r="I11" i="15" s="1"/>
  <c r="I9" i="15"/>
  <c r="I7" i="15" s="1"/>
  <c r="I23" i="15" s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29" i="6"/>
  <c r="J29" i="6"/>
  <c r="K29" i="6"/>
  <c r="G29" i="6"/>
  <c r="H28" i="6"/>
  <c r="I28" i="6"/>
  <c r="J28" i="6"/>
  <c r="K28" i="6"/>
  <c r="G28" i="6"/>
  <c r="G18" i="6"/>
  <c r="H18" i="6"/>
  <c r="J18" i="6"/>
  <c r="K18" i="6"/>
  <c r="E17" i="11" l="1"/>
  <c r="C17" i="11"/>
  <c r="E15" i="11"/>
  <c r="C11" i="11"/>
  <c r="C15" i="11" s="1"/>
  <c r="E7" i="11"/>
  <c r="C7" i="11"/>
  <c r="E6" i="11"/>
  <c r="C6" i="11"/>
  <c r="E5" i="11"/>
  <c r="C5" i="11"/>
  <c r="E4" i="11"/>
  <c r="E8" i="11" s="1"/>
  <c r="E18" i="11" s="1"/>
  <c r="E22" i="11" s="1"/>
  <c r="C4" i="11"/>
  <c r="C8" i="11" s="1"/>
  <c r="C18" i="11" s="1"/>
  <c r="C22" i="11" s="1"/>
  <c r="E22" i="13"/>
  <c r="C22" i="13"/>
  <c r="E21" i="13"/>
  <c r="E20" i="13"/>
  <c r="E23" i="13" s="1"/>
  <c r="C20" i="13"/>
  <c r="C19" i="13"/>
  <c r="C23" i="13" s="1"/>
  <c r="E14" i="13"/>
  <c r="E16" i="13" s="1"/>
  <c r="C14" i="13"/>
  <c r="C16" i="13" s="1"/>
  <c r="C24" i="13" s="1"/>
  <c r="E10" i="13"/>
  <c r="C10" i="13"/>
  <c r="E8" i="13"/>
  <c r="C8" i="13"/>
  <c r="E7" i="13"/>
  <c r="C7" i="13"/>
  <c r="E6" i="13"/>
  <c r="E5" i="13"/>
  <c r="C5" i="13"/>
  <c r="E4" i="13"/>
  <c r="C4" i="13"/>
  <c r="C11" i="13" l="1"/>
  <c r="E30" i="1"/>
  <c r="F30" i="1"/>
  <c r="J63" i="15"/>
  <c r="J9" i="15" l="1"/>
  <c r="J7" i="15" s="1"/>
  <c r="J13" i="15"/>
  <c r="J11" i="15" s="1"/>
  <c r="J45" i="15"/>
  <c r="J51" i="15"/>
  <c r="J56" i="15"/>
  <c r="J72" i="15"/>
  <c r="J82" i="15" l="1"/>
  <c r="J23" i="15"/>
  <c r="E11" i="8"/>
  <c r="D30" i="1"/>
  <c r="I10" i="1"/>
  <c r="E38" i="5" l="1"/>
  <c r="D55" i="7" l="1"/>
  <c r="G25" i="5"/>
  <c r="G24" i="5"/>
  <c r="E39" i="5"/>
  <c r="F39" i="5"/>
  <c r="E43" i="5"/>
  <c r="F38" i="5"/>
  <c r="D39" i="5"/>
  <c r="D38" i="5"/>
  <c r="G42" i="5"/>
  <c r="G41" i="5"/>
  <c r="G40" i="5"/>
  <c r="G37" i="5"/>
  <c r="G36" i="5"/>
  <c r="G35" i="5"/>
  <c r="G34" i="5"/>
  <c r="F29" i="5"/>
  <c r="E29" i="5"/>
  <c r="D29" i="5"/>
  <c r="G28" i="5"/>
  <c r="G27" i="5"/>
  <c r="G26" i="5"/>
  <c r="G23" i="5"/>
  <c r="G22" i="5"/>
  <c r="G21" i="5"/>
  <c r="G20" i="5"/>
  <c r="F15" i="5"/>
  <c r="E15" i="5"/>
  <c r="D15" i="5"/>
  <c r="G14" i="5"/>
  <c r="G13" i="5"/>
  <c r="G12" i="5"/>
  <c r="G11" i="5"/>
  <c r="G10" i="5"/>
  <c r="G9" i="5"/>
  <c r="G8" i="5"/>
  <c r="G7" i="5"/>
  <c r="G6" i="5"/>
  <c r="G39" i="5" l="1"/>
  <c r="D43" i="5"/>
  <c r="G38" i="5"/>
  <c r="F43" i="5"/>
  <c r="G29" i="5"/>
  <c r="G15" i="5"/>
  <c r="J10" i="1"/>
  <c r="J30" i="1" s="1"/>
  <c r="G43" i="5" l="1"/>
</calcChain>
</file>

<file path=xl/sharedStrings.xml><?xml version="1.0" encoding="utf-8"?>
<sst xmlns="http://schemas.openxmlformats.org/spreadsheetml/2006/main" count="571" uniqueCount="382">
  <si>
    <t>Pasqyra -1</t>
  </si>
  <si>
    <t>Nr</t>
  </si>
  <si>
    <t>Emertimi</t>
  </si>
  <si>
    <t>Sasia</t>
  </si>
  <si>
    <t>Gjendje</t>
  </si>
  <si>
    <t>Shtesa</t>
  </si>
  <si>
    <t>Printer Lexmark E 332</t>
  </si>
  <si>
    <t>Rafte</t>
  </si>
  <si>
    <t>Kompjuter FSI 102</t>
  </si>
  <si>
    <t>Printer Lexmark E 232</t>
  </si>
  <si>
    <t>31/08/2011</t>
  </si>
  <si>
    <t xml:space="preserve">Printer fax skaner </t>
  </si>
  <si>
    <t>Rafte (komodina)</t>
  </si>
  <si>
    <t>29/07/2011</t>
  </si>
  <si>
    <t>Tavoline 4-tershe 280*160</t>
  </si>
  <si>
    <t>TOTALI</t>
  </si>
  <si>
    <t>Pakësime</t>
  </si>
  <si>
    <t>N/R</t>
  </si>
  <si>
    <t xml:space="preserve">Kompjuter </t>
  </si>
  <si>
    <t>20/02/2009</t>
  </si>
  <si>
    <t>Printer Fax Skaner Lasejet M1212 nf MFP</t>
  </si>
  <si>
    <t xml:space="preserve">Tavoline 4-tershe </t>
  </si>
  <si>
    <t>karrike rrotulluese</t>
  </si>
  <si>
    <t xml:space="preserve">komodina </t>
  </si>
  <si>
    <t>Drejtore Finance</t>
  </si>
  <si>
    <t>Armira Çitozi</t>
  </si>
  <si>
    <t xml:space="preserve">Administratore e Përgjithshme </t>
  </si>
  <si>
    <t>Estela Koçi</t>
  </si>
  <si>
    <t>Kompjuter ( Financa)</t>
  </si>
  <si>
    <t>Kompjuter (Risku)</t>
  </si>
  <si>
    <t xml:space="preserve">Kompjuter Acer </t>
  </si>
  <si>
    <t>Karrike rrotulluese Smart</t>
  </si>
  <si>
    <t>Komodina 3 sirtare</t>
  </si>
  <si>
    <t>Biblioteke 80*200H</t>
  </si>
  <si>
    <t>Tende</t>
  </si>
  <si>
    <t>Telefona Panasonik  kx-TS500FXB</t>
  </si>
  <si>
    <t>Varese rrobash</t>
  </si>
  <si>
    <t>Shoqëri Administruese e Fondit te Pensionit SiCRED sh.a.</t>
  </si>
  <si>
    <t>NIPT:</t>
  </si>
  <si>
    <t>K52311009R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</si>
  <si>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</si>
  <si>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</si>
  <si>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</si>
  <si>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</si>
  <si>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</si>
  <si>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</si>
  <si>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</si>
  <si>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</si>
  <si>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</si>
  <si>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Pasqyre Nr.3</t>
  </si>
  <si>
    <t>ne leke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</si>
  <si>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</si>
  <si>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</si>
  <si>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</si>
  <si>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</si>
  <si>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</si>
  <si>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</si>
  <si>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</si>
  <si>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</si>
  <si>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</si>
  <si>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</si>
  <si>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</si>
  <si>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I</t>
  </si>
  <si>
    <t>Totali i te ardhurave nga   tregtia</t>
  </si>
  <si>
    <t>Ndertim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</si>
  <si>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</si>
  <si>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</si>
  <si>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</si>
  <si>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</si>
  <si>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</si>
  <si>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</si>
  <si>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</si>
  <si>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</si>
  <si>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</si>
  <si>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</si>
  <si>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</si>
  <si>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</si>
  <si>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</si>
  <si>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</si>
  <si>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</si>
  <si>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</si>
  <si>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</si>
  <si>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</si>
  <si>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</si>
  <si>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</si>
  <si>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</si>
  <si>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</si>
  <si>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</si>
  <si>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</si>
  <si>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</si>
  <si>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</si>
  <si>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</si>
  <si>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</si>
  <si>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</si>
  <si>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</si>
  <si>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</si>
  <si>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</si>
  <si>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</si>
  <si>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</si>
  <si>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</si>
  <si>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</si>
  <si>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</si>
  <si>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</si>
  <si>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</si>
  <si>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</si>
  <si>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</si>
  <si>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</si>
  <si>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</si>
  <si>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</si>
  <si>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</si>
  <si>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</si>
  <si>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Shënime</t>
  </si>
  <si>
    <t xml:space="preserve"> </t>
  </si>
  <si>
    <t>DETYRIMET</t>
  </si>
  <si>
    <t>KAPITALI</t>
  </si>
  <si>
    <t>Kapital i paguar</t>
  </si>
  <si>
    <t>Rezerva Ligjore</t>
  </si>
  <si>
    <t>Totali i Kapitalit</t>
  </si>
  <si>
    <t>Zhvlerësimi dhe amortizimi</t>
  </si>
  <si>
    <t>-</t>
  </si>
  <si>
    <t>Humbje të mbartura</t>
  </si>
  <si>
    <t>Ndryshimet në kapitalin qarkullues:</t>
  </si>
  <si>
    <t>Rritje në detyrime të tjera</t>
  </si>
  <si>
    <t>Tatim fitimi i paguar</t>
  </si>
  <si>
    <t>Blerje e aktiveve afatgjata materiale</t>
  </si>
  <si>
    <t>Rritja e kapitalit</t>
  </si>
  <si>
    <t>Para dhe ekuivalentët e saj në fillim të periudhës</t>
  </si>
  <si>
    <t>Paga dhe shpërblime</t>
  </si>
  <si>
    <t>Sigurime shoqërore</t>
  </si>
  <si>
    <t>Mirëmbajtje dhe riparime</t>
  </si>
  <si>
    <t>Tarifë për Autoritetin e Mbikëqyrjes Financiare</t>
  </si>
  <si>
    <t>Tarifa për Këshillin Mbikëqyrës</t>
  </si>
  <si>
    <t>Shpenzime noteriale dhe ligjore</t>
  </si>
  <si>
    <t>Kancelari</t>
  </si>
  <si>
    <t>Shpenzime pritje</t>
  </si>
  <si>
    <t>Komisione bankare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</si>
  <si>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</si>
  <si>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</si>
  <si>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</si>
  <si>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</si>
  <si>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</si>
  <si>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</si>
  <si>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</si>
  <si>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</si>
  <si>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</si>
  <si>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</si>
  <si>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</si>
  <si>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</si>
  <si>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</si>
  <si>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</si>
  <si>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</si>
  <si>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</si>
  <si>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</si>
  <si>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</si>
  <si>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</si>
  <si>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</si>
  <si>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</si>
  <si>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</si>
  <si>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</si>
  <si>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</si>
  <si>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 ( te ardhura nga investimet/shitblerjet )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</si>
  <si>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</si>
  <si>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</si>
  <si>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</si>
  <si>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</si>
  <si>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</si>
  <si>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</si>
  <si>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</si>
  <si>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</si>
  <si>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</si>
  <si>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</si>
  <si>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</si>
  <si>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</si>
  <si>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</si>
  <si>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</si>
  <si>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</si>
  <si>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</si>
  <si>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</si>
  <si>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</si>
  <si>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</si>
  <si>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(a+b+d)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</si>
  <si>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</si>
  <si>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</si>
  <si>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</si>
  <si>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</si>
  <si>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 xml:space="preserve">Shpenzime sig shendetsor dhe pensione </t>
  </si>
  <si>
    <t>Amortizimet dhe zhvlerësimet</t>
  </si>
  <si>
    <t>Shërbime nga të tretë (a+b+c+d+e+f+g+h+i+j+k+l+m)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</si>
  <si>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</si>
  <si>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</si>
  <si>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</si>
  <si>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</si>
  <si>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</si>
  <si>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</si>
  <si>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</si>
  <si>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</si>
  <si>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</si>
  <si>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</si>
  <si>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</si>
  <si>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</si>
  <si>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</si>
  <si>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</si>
  <si>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</si>
  <si>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</si>
  <si>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</si>
  <si>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</si>
  <si>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</si>
  <si>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</si>
  <si>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</si>
  <si>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</si>
  <si>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</si>
  <si>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(a+b+c+d+g)</t>
  </si>
  <si>
    <t>Taksa dhe tarifa doganore</t>
  </si>
  <si>
    <t>Akciza</t>
  </si>
  <si>
    <t>Taksa dhe tarifa vendore</t>
  </si>
  <si>
    <t>Taksa e regjistrimit dhe tatime te tjera</t>
  </si>
  <si>
    <t>635+638</t>
  </si>
  <si>
    <t xml:space="preserve">Gjoba </t>
  </si>
  <si>
    <t>Tarife per AMF</t>
  </si>
  <si>
    <t>Humbje e parealizuar nga letrat me vlere</t>
  </si>
  <si>
    <t>II)</t>
  </si>
  <si>
    <t>Totali i shpenzimeve II=(1+2+3+4+5+6+7+8)</t>
  </si>
  <si>
    <t>Informatë:</t>
  </si>
  <si>
    <t xml:space="preserve">Numri mesatar i te punesuarve </t>
  </si>
  <si>
    <t>Humbje nga nxj e aktiveve</t>
  </si>
  <si>
    <t>Estela KOÇI</t>
  </si>
  <si>
    <t>Sherbimet nga auditim</t>
  </si>
  <si>
    <t>Kerkim studime (ligjore)</t>
  </si>
  <si>
    <t>mije leke</t>
  </si>
  <si>
    <t>AKTIVET</t>
  </si>
  <si>
    <t>Mjete monetare dhe ekuivalente me to</t>
  </si>
  <si>
    <t>Letra me vlerë</t>
  </si>
  <si>
    <t>Aktive të qëndrueshme të trupëzuara, neto</t>
  </si>
  <si>
    <t>Të arkëtueshme nga palët e lidhura</t>
  </si>
  <si>
    <t>Aktive te tjera</t>
  </si>
  <si>
    <t>Te arkëtueshme nga Fondi</t>
  </si>
  <si>
    <t>TOTALI AKTIVEVE</t>
  </si>
  <si>
    <t>Detyrime te tjera</t>
  </si>
  <si>
    <t>Totali i detyrimeve</t>
  </si>
  <si>
    <t>Viti i mbyllur më 31 dhjetor 2012</t>
  </si>
  <si>
    <t>Të ardhura nga tarifa administrimit</t>
  </si>
  <si>
    <t>Të ardhurat nga interesa të depozitave me afat</t>
  </si>
  <si>
    <t>Të ardhurat nga interesa të bonove të thesarit</t>
  </si>
  <si>
    <t>Të ardhurat nga penalitete</t>
  </si>
  <si>
    <t>(Humbja)/ fitimi nga kursi i këmbimit</t>
  </si>
  <si>
    <t>Humbja para tatimit</t>
  </si>
  <si>
    <t>Kapitali i Paguar</t>
  </si>
  <si>
    <t>Humbje e Mbartur</t>
  </si>
  <si>
    <t>Humbja neto e vitit aktual</t>
  </si>
  <si>
    <t>Te ardhura te tjera permbledhese per periudhen</t>
  </si>
  <si>
    <t>Totali i kontributeve dhe shperndarje tek pronaret</t>
  </si>
  <si>
    <t>Maturim depozite</t>
  </si>
  <si>
    <t>Nj/M</t>
  </si>
  <si>
    <t>Cmimi</t>
  </si>
  <si>
    <t>Vlefta</t>
  </si>
  <si>
    <t>Nr muajve</t>
  </si>
  <si>
    <t>"</t>
  </si>
  <si>
    <t>31.12.2012</t>
  </si>
  <si>
    <t>Kondicioner</t>
  </si>
  <si>
    <t>Tarife per depozitarin</t>
  </si>
  <si>
    <t>Siguracion</t>
  </si>
  <si>
    <t>Tarifa regjistrimi</t>
  </si>
  <si>
    <t>Viti 2012</t>
  </si>
  <si>
    <t>Fitim humbje nga kursi I kembimit</t>
  </si>
  <si>
    <t xml:space="preserve">Komisione dhe </t>
  </si>
  <si>
    <t xml:space="preserve"> 31 Dhjetor</t>
  </si>
  <si>
    <t xml:space="preserve">Depozita me afat </t>
  </si>
  <si>
    <t>Kapital I nënshkruar, pjesërisht I paguar</t>
  </si>
  <si>
    <t>TOTALI I DETYRIMEVE DHE</t>
  </si>
  <si>
    <t xml:space="preserve"> KAPITALIT</t>
  </si>
  <si>
    <r>
      <t>Viti i mbyllur më</t>
    </r>
    <r>
      <rPr>
        <b/>
        <sz val="11"/>
        <color rgb="FF000000"/>
        <rFont val="Times New Roman"/>
        <family val="1"/>
      </rPr>
      <t xml:space="preserve"> 31 dhjetor 2013</t>
    </r>
  </si>
  <si>
    <r>
      <t>Viti i mbyllur më</t>
    </r>
    <r>
      <rPr>
        <b/>
        <sz val="11"/>
        <color rgb="FF000000"/>
        <rFont val="Times New Roman"/>
        <family val="1"/>
      </rPr>
      <t xml:space="preserve"> 31 dhjetor 2012</t>
    </r>
  </si>
  <si>
    <t>Të ardhura nga penalitete</t>
  </si>
  <si>
    <r>
      <t>T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 xml:space="preserve"> ardhurat nga interesa bono thesari</t>
    </r>
  </si>
  <si>
    <r>
      <t>T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 xml:space="preserve"> ardhurat nga interesa</t>
    </r>
  </si>
  <si>
    <t>Shpenzime interesa për kontribues</t>
  </si>
  <si>
    <r>
      <t>Shpenzime p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>r personelin</t>
    </r>
  </si>
  <si>
    <r>
      <t>Zhvler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>simi dhe amortizimi</t>
    </r>
  </si>
  <si>
    <r>
      <t>Shpenzime t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 xml:space="preserve"> p</t>
    </r>
    <r>
      <rPr>
        <sz val="11"/>
        <color theme="1"/>
        <rFont val="Times New Roman"/>
        <family val="1"/>
      </rPr>
      <t>ë</t>
    </r>
    <r>
      <rPr>
        <sz val="11"/>
        <color rgb="FF000000"/>
        <rFont val="Times New Roman"/>
        <family val="1"/>
      </rPr>
      <t>rgjithshme administrative</t>
    </r>
  </si>
  <si>
    <t>Humbje nga nxjerrje j. bilanci të aktiveve</t>
  </si>
  <si>
    <t>Të ardhura të tjera përmbledhëse</t>
  </si>
  <si>
    <t>Fitimi neto pas tatimit</t>
  </si>
  <si>
    <t>Kapitali i nënshkruar, pjesërisht I paguar</t>
  </si>
  <si>
    <t xml:space="preserve">Rezerva </t>
  </si>
  <si>
    <t>Gjendja me 1 Janar 2012</t>
  </si>
  <si>
    <t>Viti i mbyllur më  31 dhjetor 2013</t>
  </si>
  <si>
    <t>Viti i mbyllur më  31 dhjetor 2012</t>
  </si>
  <si>
    <t>Rrjedhja e parasë nga aktiviteti operacional</t>
  </si>
  <si>
    <t>Rregullime për:</t>
  </si>
  <si>
    <t>Të ardhurat nga depozita</t>
  </si>
  <si>
    <t>Humbja nga nxjerrja jashtë bilanci inventari</t>
  </si>
  <si>
    <t>Të ardhurat nga letra me vlere</t>
  </si>
  <si>
    <t>Rritje në detyrime të tjera aksionere</t>
  </si>
  <si>
    <t>Rrjedhja e parasë nga investimet</t>
  </si>
  <si>
    <t>Blerje Bono thesari</t>
  </si>
  <si>
    <t>Maturim Bono Thesari</t>
  </si>
  <si>
    <t xml:space="preserve">Venie depozite </t>
  </si>
  <si>
    <t>Rrjedhja e parasë nga aktivitet financuese</t>
  </si>
  <si>
    <t>Rrjedhja neto nga aktivitete financuese</t>
  </si>
  <si>
    <t xml:space="preserve">(Rënia) / rritja neto në para dhe ekuvalentët e saj </t>
  </si>
  <si>
    <t>Para dhe ekuivalentët e saj në fund të periudhës (Shënimi 10)</t>
  </si>
  <si>
    <t>Aktivet Afatgjata Materiale  me vlere fillestare   2013</t>
  </si>
  <si>
    <t>Amortizimi A.A.Materiale   2013</t>
  </si>
  <si>
    <t>Vlera Kontabel Neto e A.A.Materiale  2013</t>
  </si>
  <si>
    <t>Llogaritja e Amortizimit per  Mjete Kryesore 2013</t>
  </si>
  <si>
    <t>Vlera e mbetur 01.01.2013</t>
  </si>
  <si>
    <t>Amortizimi per vitin 2013</t>
  </si>
  <si>
    <t>Vlera e mbetur me 31.12.2013</t>
  </si>
  <si>
    <t>Server HP DL320e Gen8</t>
  </si>
  <si>
    <t>cope</t>
  </si>
  <si>
    <t>Windows Server 2012</t>
  </si>
  <si>
    <t>Oracle database</t>
  </si>
  <si>
    <t>biblioteke</t>
  </si>
  <si>
    <t>tende</t>
  </si>
  <si>
    <t>telefona Panasonik</t>
  </si>
  <si>
    <t xml:space="preserve">varese rrobash </t>
  </si>
  <si>
    <t>kondicioner</t>
  </si>
  <si>
    <t>Nen-total 1 (Pajisje Informatike)</t>
  </si>
  <si>
    <t>Nen-total 2 (Mobilje &amp; Orendi)</t>
  </si>
  <si>
    <t>TOTALI 1+2</t>
  </si>
  <si>
    <t>Inventari Aktive Afatgjata Materiale  2013</t>
  </si>
  <si>
    <t>Kompjuter</t>
  </si>
  <si>
    <t>01.01.2013</t>
  </si>
  <si>
    <t>Te punesuar mesatarisht per vitin 2013:</t>
  </si>
  <si>
    <t>Viti 2013</t>
  </si>
  <si>
    <t>Viti i mbyllur më 31 dhjetor 2013</t>
  </si>
  <si>
    <t>Pension Privat</t>
  </si>
  <si>
    <t>Sigurim jete dhe shëndeti</t>
  </si>
  <si>
    <t xml:space="preserve">Viti i mbyllur më </t>
  </si>
  <si>
    <t>31 Dhjetor 2013</t>
  </si>
  <si>
    <t>31 Dhjetor 2012</t>
  </si>
  <si>
    <t xml:space="preserve">Shërbime profesionale </t>
  </si>
  <si>
    <t>Shpenzime asistence nga te trete</t>
  </si>
  <si>
    <t>Udhëtime dhe dieta</t>
  </si>
  <si>
    <t xml:space="preserve">Printime prospekte, kontrata, fletëpalosje </t>
  </si>
  <si>
    <t xml:space="preserve">Shpenzime postare dhe telefonike </t>
  </si>
  <si>
    <t>Dizenjim</t>
  </si>
  <si>
    <t xml:space="preserve">Taksa </t>
  </si>
  <si>
    <t>Shpenzime për personelin</t>
  </si>
  <si>
    <t>Shpenzime të përgjithshme administrative</t>
  </si>
  <si>
    <t>Në %</t>
  </si>
  <si>
    <t>KURUM International</t>
  </si>
  <si>
    <t>Akep</t>
  </si>
  <si>
    <t>shp regj</t>
  </si>
  <si>
    <t>Shp hoteli</t>
  </si>
  <si>
    <t>Bileta te pazbriteshme</t>
  </si>
  <si>
    <t>Shpenzime te panjohura 2013</t>
  </si>
  <si>
    <t>Transaksione me pronaret e Shoqerise, te njohura direkt ne kapital:</t>
  </si>
  <si>
    <t>Rritje ne kapital i nënshkruar, pjesërisht i paguar</t>
  </si>
  <si>
    <t>Gjendja me 31 dhjetor 2012</t>
  </si>
  <si>
    <t>Rritje ne kapital i nënshkruar i regjistruar</t>
  </si>
  <si>
    <t xml:space="preserve">                      -</t>
  </si>
  <si>
    <t xml:space="preserve">              -</t>
  </si>
  <si>
    <t xml:space="preserve">- </t>
  </si>
  <si>
    <t>Ulje ne capital i nënshkruar, pjesërisht i paguar</t>
  </si>
  <si>
    <t>- </t>
  </si>
  <si>
    <t>Gjendja me 31 dhjetor 2013</t>
  </si>
  <si>
    <t>Humbje para tatimit</t>
  </si>
  <si>
    <t>Te ardhura nga administrimi i fondit</t>
  </si>
  <si>
    <t>(Rritje)/pakësim në interesa të arkëtueshme</t>
  </si>
  <si>
    <t>(Rritje)/pakësim në parapagime dhe të arkëtueshme</t>
  </si>
  <si>
    <t>Rrjedhja e parasë neto e perdorur në aktivitetin operacional</t>
  </si>
  <si>
    <t>Rrjedhja e parasë neto e përdorur nga aktivitetet investuese</t>
  </si>
  <si>
    <t xml:space="preserve">Rritja/(rënia)neto në para dhe ekuvalentët e saj </t>
  </si>
  <si>
    <t>Para dhe ekuivalentët e saj në fund të periudhës (Shënimi 7)</t>
  </si>
  <si>
    <t xml:space="preserve">Kompjuter  </t>
  </si>
  <si>
    <t xml:space="preserve">Windows pro 7 </t>
  </si>
  <si>
    <t xml:space="preserve">kompjuter Financa </t>
  </si>
  <si>
    <t xml:space="preserve">kompjuter </t>
  </si>
  <si>
    <t>DEKLARATE</t>
  </si>
  <si>
    <t>Deklaroj se Shoqwria Administruese e Fondeve te Pensionit SiCRED sh.a.</t>
  </si>
  <si>
    <t>Tirane me ____/03/2014</t>
  </si>
  <si>
    <t xml:space="preserve">Ka hartuar Pasqyrat Financiare të vitit 2013 konform Standarteve Nderkombetare te </t>
  </si>
  <si>
    <t>Raportimit Financiar.</t>
  </si>
  <si>
    <t>Hartuesi i Pasqyrave Financiare është :</t>
  </si>
  <si>
    <t>NIPT-i K52311009R</t>
  </si>
  <si>
    <r>
      <t xml:space="preserve">Zj.Armira Çitozi </t>
    </r>
    <r>
      <rPr>
        <b/>
        <sz val="12"/>
        <rFont val="Times New Roman"/>
        <family val="1"/>
      </rPr>
      <t xml:space="preserve">(e punësuar pranë shoqërisë) </t>
    </r>
  </si>
  <si>
    <t>me administratore Zj. Estela Koçi dhe aksionere :</t>
  </si>
  <si>
    <t xml:space="preserve">SiCRED Shoqëri Sigurimi Jete sh.a </t>
  </si>
  <si>
    <t>Nr. NIPT</t>
  </si>
  <si>
    <t>K42201801Q</t>
  </si>
  <si>
    <t>K02727230T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</si>
</sst>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1"/>
      <charset val="204"/>
    </font>
    <font>
      <i/>
      <sz val="11"/>
      <name val="Times New Roman"/>
      <family val="1"/>
    </font>
    <font>
      <sz val="10"/>
      <color theme="1"/>
      <name val="Calibri"/>
      <family val="2"/>
      <scheme val="minor"/>
    </font>
    <font>
      <i/>
      <sz val="11"/>
      <color rgb="FF000000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/>
    <xf numFmtId="0" fontId="19" fillId="0" borderId="0"/>
    <xf numFmtId="0" fontId="31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/>
  </cellStyleXfs>
  <cellXfs count="40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165" fontId="5" fillId="2" borderId="3" xfId="1" applyNumberFormat="1" applyFont="1" applyFill="1" applyBorder="1"/>
    <xf numFmtId="0" fontId="0" fillId="2" borderId="0" xfId="0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21" fontId="2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1" applyNumberFormat="1" applyFont="1" applyFill="1" applyBorder="1" applyAlignment="1">
      <alignment horizontal="right"/>
    </xf>
    <xf numFmtId="3" fontId="1" fillId="2" borderId="3" xfId="2" applyNumberFormat="1" applyFont="1" applyFill="1" applyBorder="1"/>
    <xf numFmtId="0" fontId="5" fillId="2" borderId="3" xfId="0" applyFont="1" applyFill="1" applyBorder="1" applyAlignment="1"/>
    <xf numFmtId="165" fontId="5" fillId="2" borderId="3" xfId="0" applyNumberFormat="1" applyFont="1" applyFill="1" applyBorder="1" applyAlignment="1"/>
    <xf numFmtId="0" fontId="1" fillId="2" borderId="3" xfId="0" applyNumberFormat="1" applyFont="1" applyFill="1" applyBorder="1" applyAlignment="1">
      <alignment horizontal="right"/>
    </xf>
    <xf numFmtId="3" fontId="1" fillId="2" borderId="3" xfId="1" applyNumberFormat="1" applyFont="1" applyFill="1" applyBorder="1"/>
    <xf numFmtId="0" fontId="1" fillId="2" borderId="3" xfId="1" applyNumberFormat="1" applyFont="1" applyFill="1" applyBorder="1" applyAlignment="1"/>
    <xf numFmtId="3" fontId="0" fillId="2" borderId="0" xfId="0" applyNumberFormat="1" applyFill="1"/>
    <xf numFmtId="165" fontId="5" fillId="2" borderId="3" xfId="1" applyNumberFormat="1" applyFont="1" applyFill="1" applyBorder="1" applyAlignment="1">
      <alignment horizontal="right"/>
    </xf>
    <xf numFmtId="0" fontId="0" fillId="2" borderId="3" xfId="0" applyFill="1" applyBorder="1"/>
    <xf numFmtId="165" fontId="5" fillId="2" borderId="8" xfId="1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5" fillId="2" borderId="1" xfId="1" applyNumberFormat="1" applyFont="1" applyFill="1" applyBorder="1"/>
    <xf numFmtId="0" fontId="5" fillId="2" borderId="3" xfId="0" applyFont="1" applyFill="1" applyBorder="1" applyAlignment="1">
      <alignment horizontal="right"/>
    </xf>
    <xf numFmtId="165" fontId="5" fillId="2" borderId="5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9" fillId="2" borderId="3" xfId="0" applyFont="1" applyFill="1" applyBorder="1"/>
    <xf numFmtId="0" fontId="8" fillId="2" borderId="3" xfId="0" applyFont="1" applyFill="1" applyBorder="1"/>
    <xf numFmtId="3" fontId="9" fillId="2" borderId="3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right"/>
    </xf>
    <xf numFmtId="14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/>
    <xf numFmtId="3" fontId="1" fillId="0" borderId="3" xfId="2" applyNumberFormat="1" applyBorder="1"/>
    <xf numFmtId="0" fontId="13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1" fillId="0" borderId="1" xfId="2" applyNumberFormat="1" applyBorder="1"/>
    <xf numFmtId="0" fontId="5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2" applyNumberFormat="1" applyFont="1" applyBorder="1" applyAlignment="1">
      <alignment vertical="center"/>
    </xf>
    <xf numFmtId="3" fontId="6" fillId="0" borderId="10" xfId="2" applyNumberFormat="1" applyFont="1" applyBorder="1" applyAlignment="1">
      <alignment vertical="center"/>
    </xf>
    <xf numFmtId="1" fontId="0" fillId="0" borderId="3" xfId="0" applyNumberFormat="1" applyBorder="1"/>
    <xf numFmtId="1" fontId="0" fillId="0" borderId="0" xfId="0" applyNumberForma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2" applyNumberFormat="1" applyFont="1" applyBorder="1" applyAlignment="1">
      <alignment vertical="center"/>
    </xf>
    <xf numFmtId="0" fontId="0" fillId="2" borderId="0" xfId="0" applyFill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2" fillId="0" borderId="3" xfId="0" applyFont="1" applyBorder="1"/>
    <xf numFmtId="3" fontId="0" fillId="0" borderId="3" xfId="0" applyNumberFormat="1" applyBorder="1"/>
    <xf numFmtId="0" fontId="5" fillId="0" borderId="5" xfId="0" applyFont="1" applyFill="1" applyBorder="1"/>
    <xf numFmtId="0" fontId="0" fillId="0" borderId="3" xfId="0" applyFill="1" applyBorder="1"/>
    <xf numFmtId="3" fontId="2" fillId="0" borderId="3" xfId="0" applyNumberFormat="1" applyFont="1" applyBorder="1"/>
    <xf numFmtId="0" fontId="2" fillId="0" borderId="1" xfId="0" applyFon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5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3" fontId="15" fillId="0" borderId="12" xfId="0" applyNumberFormat="1" applyFont="1" applyBorder="1" applyAlignment="1">
      <alignment horizontal="right" wrapText="1"/>
    </xf>
    <xf numFmtId="0" fontId="16" fillId="0" borderId="0" xfId="0" applyFont="1" applyAlignment="1">
      <alignment wrapText="1"/>
    </xf>
    <xf numFmtId="0" fontId="0" fillId="0" borderId="0" xfId="0"/>
    <xf numFmtId="0" fontId="17" fillId="0" borderId="0" xfId="0" applyFont="1" applyAlignment="1">
      <alignment wrapText="1"/>
    </xf>
    <xf numFmtId="0" fontId="1" fillId="0" borderId="0" xfId="0" applyFont="1"/>
    <xf numFmtId="2" fontId="20" fillId="0" borderId="0" xfId="4" applyNumberFormat="1" applyFont="1" applyBorder="1" applyAlignment="1">
      <alignment wrapText="1"/>
    </xf>
    <xf numFmtId="2" fontId="21" fillId="0" borderId="17" xfId="4" applyNumberFormat="1" applyFont="1" applyBorder="1" applyAlignment="1">
      <alignment horizontal="center" wrapText="1"/>
    </xf>
    <xf numFmtId="0" fontId="22" fillId="0" borderId="5" xfId="4" applyFont="1" applyBorder="1" applyAlignment="1">
      <alignment horizontal="center" vertical="center" wrapText="1"/>
    </xf>
    <xf numFmtId="0" fontId="2" fillId="0" borderId="18" xfId="4" applyFont="1" applyBorder="1" applyAlignment="1">
      <alignment horizontal="center"/>
    </xf>
    <xf numFmtId="0" fontId="2" fillId="0" borderId="20" xfId="4" applyFont="1" applyBorder="1" applyAlignment="1">
      <alignment horizontal="left" wrapText="1"/>
    </xf>
    <xf numFmtId="0" fontId="1" fillId="0" borderId="21" xfId="4" applyFont="1" applyBorder="1" applyAlignment="1">
      <alignment horizontal="center"/>
    </xf>
    <xf numFmtId="0" fontId="1" fillId="0" borderId="7" xfId="4" applyFont="1" applyBorder="1" applyAlignment="1">
      <alignment horizontal="left" wrapText="1"/>
    </xf>
    <xf numFmtId="0" fontId="2" fillId="0" borderId="3" xfId="4" applyFont="1" applyBorder="1" applyAlignment="1">
      <alignment horizontal="left"/>
    </xf>
    <xf numFmtId="0" fontId="1" fillId="0" borderId="22" xfId="4" applyFont="1" applyBorder="1" applyAlignment="1">
      <alignment horizontal="center"/>
    </xf>
    <xf numFmtId="0" fontId="6" fillId="0" borderId="7" xfId="4" applyFont="1" applyBorder="1" applyAlignment="1">
      <alignment horizontal="left" wrapText="1"/>
    </xf>
    <xf numFmtId="0" fontId="2" fillId="0" borderId="23" xfId="4" applyFont="1" applyBorder="1" applyAlignment="1">
      <alignment horizontal="center"/>
    </xf>
    <xf numFmtId="0" fontId="2" fillId="0" borderId="7" xfId="4" applyFont="1" applyBorder="1" applyAlignment="1">
      <alignment horizontal="left" wrapText="1"/>
    </xf>
    <xf numFmtId="0" fontId="1" fillId="0" borderId="2" xfId="4" applyFont="1" applyBorder="1" applyAlignment="1">
      <alignment horizontal="left" wrapText="1"/>
    </xf>
    <xf numFmtId="0" fontId="2" fillId="0" borderId="3" xfId="4" applyFont="1" applyBorder="1" applyAlignment="1">
      <alignment horizontal="right"/>
    </xf>
    <xf numFmtId="0" fontId="1" fillId="0" borderId="24" xfId="4" applyFont="1" applyBorder="1" applyAlignment="1">
      <alignment horizontal="center"/>
    </xf>
    <xf numFmtId="0" fontId="1" fillId="0" borderId="25" xfId="4" applyFont="1" applyBorder="1" applyAlignment="1">
      <alignment horizontal="left" wrapText="1"/>
    </xf>
    <xf numFmtId="0" fontId="2" fillId="0" borderId="23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wrapText="1"/>
    </xf>
    <xf numFmtId="0" fontId="2" fillId="0" borderId="21" xfId="4" applyFont="1" applyBorder="1" applyAlignment="1">
      <alignment horizontal="center"/>
    </xf>
    <xf numFmtId="0" fontId="7" fillId="0" borderId="3" xfId="4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2" xfId="4" applyFont="1" applyBorder="1" applyAlignment="1">
      <alignment horizontal="center"/>
    </xf>
    <xf numFmtId="0" fontId="2" fillId="0" borderId="3" xfId="4" applyFont="1" applyBorder="1" applyAlignment="1">
      <alignment horizontal="left" wrapText="1"/>
    </xf>
    <xf numFmtId="0" fontId="2" fillId="0" borderId="24" xfId="4" applyFont="1" applyBorder="1" applyAlignment="1">
      <alignment horizontal="center"/>
    </xf>
    <xf numFmtId="0" fontId="2" fillId="0" borderId="2" xfId="4" applyFont="1" applyBorder="1" applyAlignment="1">
      <alignment horizontal="left" wrapText="1"/>
    </xf>
    <xf numFmtId="3" fontId="2" fillId="0" borderId="3" xfId="4" applyNumberFormat="1" applyFont="1" applyBorder="1" applyAlignment="1">
      <alignment horizontal="right"/>
    </xf>
    <xf numFmtId="0" fontId="2" fillId="0" borderId="26" xfId="4" applyFont="1" applyBorder="1" applyAlignment="1">
      <alignment horizontal="center"/>
    </xf>
    <xf numFmtId="0" fontId="2" fillId="0" borderId="27" xfId="4" applyFont="1" applyBorder="1" applyAlignment="1">
      <alignment horizontal="left" wrapText="1"/>
    </xf>
    <xf numFmtId="3" fontId="2" fillId="0" borderId="27" xfId="4" applyNumberFormat="1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left" wrapText="1"/>
    </xf>
    <xf numFmtId="0" fontId="2" fillId="0" borderId="0" xfId="4" applyFont="1" applyBorder="1" applyAlignment="1">
      <alignment horizontal="left"/>
    </xf>
    <xf numFmtId="0" fontId="13" fillId="0" borderId="21" xfId="4" applyFont="1" applyBorder="1"/>
    <xf numFmtId="2" fontId="21" fillId="0" borderId="1" xfId="4" applyNumberFormat="1" applyFont="1" applyBorder="1" applyAlignment="1">
      <alignment horizont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33" xfId="4" applyFont="1" applyBorder="1" applyAlignment="1">
      <alignment horizontal="center"/>
    </xf>
    <xf numFmtId="0" fontId="22" fillId="0" borderId="20" xfId="4" applyFont="1" applyBorder="1" applyAlignment="1">
      <alignment horizontal="left" wrapText="1"/>
    </xf>
    <xf numFmtId="3" fontId="22" fillId="0" borderId="20" xfId="4" applyNumberFormat="1" applyFont="1" applyBorder="1" applyAlignment="1">
      <alignment horizontal="right"/>
    </xf>
    <xf numFmtId="0" fontId="13" fillId="0" borderId="23" xfId="4" applyFont="1" applyBorder="1" applyAlignment="1">
      <alignment horizontal="left"/>
    </xf>
    <xf numFmtId="0" fontId="13" fillId="0" borderId="3" xfId="5" applyFont="1" applyFill="1" applyBorder="1" applyAlignment="1">
      <alignment horizontal="left" wrapText="1"/>
    </xf>
    <xf numFmtId="3" fontId="13" fillId="0" borderId="3" xfId="4" applyNumberFormat="1" applyFont="1" applyBorder="1" applyAlignment="1">
      <alignment horizontal="right"/>
    </xf>
    <xf numFmtId="0" fontId="13" fillId="0" borderId="3" xfId="4" applyFont="1" applyBorder="1" applyAlignment="1">
      <alignment horizontal="left" wrapText="1"/>
    </xf>
    <xf numFmtId="0" fontId="22" fillId="0" borderId="23" xfId="4" applyFont="1" applyBorder="1" applyAlignment="1">
      <alignment horizontal="center"/>
    </xf>
    <xf numFmtId="0" fontId="22" fillId="0" borderId="3" xfId="4" applyFont="1" applyBorder="1" applyAlignment="1">
      <alignment horizontal="left" wrapText="1"/>
    </xf>
    <xf numFmtId="3" fontId="22" fillId="0" borderId="3" xfId="4" applyNumberFormat="1" applyFont="1" applyBorder="1" applyAlignment="1">
      <alignment horizontal="right"/>
    </xf>
    <xf numFmtId="0" fontId="13" fillId="0" borderId="23" xfId="4" applyFont="1" applyBorder="1" applyAlignment="1">
      <alignment horizontal="center"/>
    </xf>
    <xf numFmtId="0" fontId="13" fillId="0" borderId="3" xfId="4" applyFont="1" applyBorder="1" applyAlignment="1">
      <alignment horizontal="left"/>
    </xf>
    <xf numFmtId="0" fontId="13" fillId="0" borderId="23" xfId="4" applyFont="1" applyFill="1" applyBorder="1" applyAlignment="1">
      <alignment horizontal="center"/>
    </xf>
    <xf numFmtId="0" fontId="22" fillId="0" borderId="3" xfId="4" applyFont="1" applyBorder="1" applyAlignment="1">
      <alignment horizontal="left"/>
    </xf>
    <xf numFmtId="0" fontId="22" fillId="0" borderId="21" xfId="4" applyFont="1" applyBorder="1" applyAlignment="1">
      <alignment horizontal="center"/>
    </xf>
    <xf numFmtId="0" fontId="13" fillId="0" borderId="1" xfId="4" applyFont="1" applyBorder="1" applyAlignment="1">
      <alignment horizontal="left"/>
    </xf>
    <xf numFmtId="3" fontId="22" fillId="0" borderId="1" xfId="4" applyNumberFormat="1" applyFont="1" applyBorder="1" applyAlignment="1">
      <alignment horizontal="right"/>
    </xf>
    <xf numFmtId="0" fontId="22" fillId="0" borderId="26" xfId="4" applyFont="1" applyBorder="1" applyAlignment="1">
      <alignment horizontal="center"/>
    </xf>
    <xf numFmtId="0" fontId="13" fillId="0" borderId="27" xfId="4" applyFont="1" applyBorder="1" applyAlignment="1">
      <alignment horizontal="left"/>
    </xf>
    <xf numFmtId="3" fontId="22" fillId="0" borderId="27" xfId="4" applyNumberFormat="1" applyFont="1" applyBorder="1" applyAlignment="1">
      <alignment horizontal="right"/>
    </xf>
    <xf numFmtId="0" fontId="13" fillId="0" borderId="34" xfId="0" applyFont="1" applyBorder="1"/>
    <xf numFmtId="0" fontId="22" fillId="0" borderId="0" xfId="0" applyFont="1" applyBorder="1"/>
    <xf numFmtId="0" fontId="13" fillId="0" borderId="0" xfId="0" applyFont="1" applyBorder="1"/>
    <xf numFmtId="0" fontId="22" fillId="0" borderId="2" xfId="4" applyFont="1" applyBorder="1" applyAlignment="1">
      <alignment horizontal="center" vertical="center" wrapText="1"/>
    </xf>
    <xf numFmtId="0" fontId="22" fillId="0" borderId="23" xfId="4" applyFont="1" applyBorder="1"/>
    <xf numFmtId="0" fontId="22" fillId="0" borderId="3" xfId="4" applyFont="1" applyBorder="1" applyAlignment="1">
      <alignment horizontal="right"/>
    </xf>
    <xf numFmtId="0" fontId="1" fillId="0" borderId="0" xfId="4" applyFont="1"/>
    <xf numFmtId="0" fontId="17" fillId="0" borderId="0" xfId="0" applyFont="1" applyFill="1" applyAlignment="1">
      <alignment wrapText="1"/>
    </xf>
    <xf numFmtId="0" fontId="2" fillId="0" borderId="20" xfId="4" applyFont="1" applyBorder="1" applyAlignment="1">
      <alignment horizontal="right"/>
    </xf>
    <xf numFmtId="0" fontId="2" fillId="0" borderId="5" xfId="4" applyFont="1" applyBorder="1" applyAlignment="1">
      <alignment horizontal="center"/>
    </xf>
    <xf numFmtId="0" fontId="1" fillId="0" borderId="3" xfId="4" applyFont="1" applyBorder="1" applyAlignment="1">
      <alignment horizontal="right"/>
    </xf>
    <xf numFmtId="0" fontId="0" fillId="0" borderId="0" xfId="0"/>
    <xf numFmtId="0" fontId="15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wrapText="1"/>
    </xf>
    <xf numFmtId="3" fontId="16" fillId="0" borderId="15" xfId="0" applyNumberFormat="1" applyFont="1" applyBorder="1" applyAlignment="1">
      <alignment horizontal="right" wrapText="1"/>
    </xf>
    <xf numFmtId="0" fontId="15" fillId="0" borderId="0" xfId="0" applyFont="1" applyFill="1"/>
    <xf numFmtId="0" fontId="16" fillId="0" borderId="0" xfId="0" applyFont="1" applyFill="1"/>
    <xf numFmtId="0" fontId="24" fillId="0" borderId="0" xfId="0" applyFont="1" applyFill="1" applyAlignment="1">
      <alignment horizontal="right"/>
    </xf>
    <xf numFmtId="165" fontId="1" fillId="2" borderId="3" xfId="1" applyNumberFormat="1" applyFont="1" applyFill="1" applyBorder="1"/>
    <xf numFmtId="3" fontId="25" fillId="0" borderId="0" xfId="0" applyNumberFormat="1" applyFont="1"/>
    <xf numFmtId="0" fontId="0" fillId="0" borderId="0" xfId="0"/>
    <xf numFmtId="0" fontId="2" fillId="0" borderId="0" xfId="4" applyFont="1" applyBorder="1" applyAlignment="1">
      <alignment horizontal="center"/>
    </xf>
    <xf numFmtId="0" fontId="30" fillId="0" borderId="0" xfId="0" applyFont="1" applyFill="1"/>
    <xf numFmtId="0" fontId="28" fillId="0" borderId="0" xfId="0" applyFont="1" applyFill="1" applyAlignment="1">
      <alignment horizontal="right"/>
    </xf>
    <xf numFmtId="0" fontId="17" fillId="0" borderId="0" xfId="0" applyFont="1"/>
    <xf numFmtId="0" fontId="0" fillId="0" borderId="0" xfId="0"/>
    <xf numFmtId="0" fontId="2" fillId="0" borderId="0" xfId="4" applyFont="1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37" fontId="15" fillId="0" borderId="0" xfId="0" applyNumberFormat="1" applyFont="1" applyAlignment="1">
      <alignment horizontal="right" wrapText="1"/>
    </xf>
    <xf numFmtId="37" fontId="15" fillId="0" borderId="0" xfId="0" applyNumberFormat="1" applyFont="1" applyAlignment="1">
      <alignment horizontal="right" vertical="top" wrapText="1"/>
    </xf>
    <xf numFmtId="0" fontId="16" fillId="0" borderId="0" xfId="0" applyFont="1" applyFill="1" applyAlignment="1">
      <alignment horizontal="center" wrapText="1"/>
    </xf>
    <xf numFmtId="37" fontId="15" fillId="0" borderId="0" xfId="0" applyNumberFormat="1" applyFont="1" applyAlignment="1">
      <alignment horizontal="right"/>
    </xf>
    <xf numFmtId="37" fontId="15" fillId="0" borderId="0" xfId="0" quotePrefix="1" applyNumberFormat="1" applyFont="1" applyAlignment="1">
      <alignment horizontal="right" wrapText="1"/>
    </xf>
    <xf numFmtId="37" fontId="16" fillId="0" borderId="11" xfId="0" applyNumberFormat="1" applyFont="1" applyBorder="1" applyAlignment="1">
      <alignment horizontal="right" wrapText="1"/>
    </xf>
    <xf numFmtId="37" fontId="16" fillId="0" borderId="0" xfId="0" applyNumberFormat="1" applyFont="1" applyAlignment="1">
      <alignment horizontal="right" vertical="top" wrapText="1"/>
    </xf>
    <xf numFmtId="37" fontId="17" fillId="0" borderId="0" xfId="0" applyNumberFormat="1" applyFont="1" applyAlignment="1">
      <alignment horizontal="right"/>
    </xf>
    <xf numFmtId="37" fontId="15" fillId="0" borderId="12" xfId="0" applyNumberFormat="1" applyFont="1" applyBorder="1" applyAlignment="1">
      <alignment horizontal="right" wrapText="1"/>
    </xf>
    <xf numFmtId="0" fontId="16" fillId="0" borderId="0" xfId="0" applyFont="1" applyFill="1" applyAlignment="1">
      <alignment wrapText="1"/>
    </xf>
    <xf numFmtId="37" fontId="16" fillId="0" borderId="12" xfId="0" applyNumberFormat="1" applyFont="1" applyBorder="1" applyAlignment="1">
      <alignment horizontal="right" wrapText="1"/>
    </xf>
    <xf numFmtId="0" fontId="0" fillId="0" borderId="0" xfId="0" applyFill="1"/>
    <xf numFmtId="37" fontId="0" fillId="0" borderId="0" xfId="0" applyNumberFormat="1"/>
    <xf numFmtId="37" fontId="0" fillId="0" borderId="0" xfId="0" applyNumberFormat="1" applyFill="1"/>
    <xf numFmtId="0" fontId="0" fillId="0" borderId="0" xfId="0" applyFill="1" applyAlignment="1">
      <alignment wrapText="1"/>
    </xf>
    <xf numFmtId="0" fontId="18" fillId="0" borderId="0" xfId="0" applyFont="1" applyFill="1" applyAlignment="1">
      <alignment horizontal="center" wrapText="1"/>
    </xf>
    <xf numFmtId="37" fontId="16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center" wrapText="1"/>
    </xf>
    <xf numFmtId="37" fontId="17" fillId="0" borderId="0" xfId="0" applyNumberFormat="1" applyFont="1" applyFill="1" applyAlignment="1">
      <alignment horizontal="right" wrapText="1"/>
    </xf>
    <xf numFmtId="37" fontId="0" fillId="0" borderId="0" xfId="0" applyNumberFormat="1" applyFill="1" applyAlignment="1">
      <alignment wrapText="1"/>
    </xf>
    <xf numFmtId="37" fontId="17" fillId="0" borderId="0" xfId="0" applyNumberFormat="1" applyFont="1" applyFill="1" applyAlignment="1">
      <alignment horizontal="center" wrapText="1"/>
    </xf>
    <xf numFmtId="37" fontId="18" fillId="0" borderId="15" xfId="0" applyNumberFormat="1" applyFont="1" applyFill="1" applyBorder="1" applyAlignment="1">
      <alignment horizontal="right" wrapText="1"/>
    </xf>
    <xf numFmtId="0" fontId="15" fillId="0" borderId="0" xfId="0" applyFont="1" applyFill="1" applyAlignment="1">
      <alignment wrapText="1"/>
    </xf>
    <xf numFmtId="37" fontId="17" fillId="0" borderId="0" xfId="0" applyNumberFormat="1" applyFont="1" applyAlignment="1">
      <alignment horizontal="right" wrapText="1"/>
    </xf>
    <xf numFmtId="0" fontId="18" fillId="0" borderId="0" xfId="0" applyFont="1" applyFill="1" applyAlignment="1">
      <alignment wrapText="1"/>
    </xf>
    <xf numFmtId="37" fontId="18" fillId="0" borderId="12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/>
    </xf>
    <xf numFmtId="37" fontId="17" fillId="0" borderId="0" xfId="0" applyNumberFormat="1" applyFont="1" applyFill="1" applyAlignment="1">
      <alignment horizontal="center"/>
    </xf>
    <xf numFmtId="37" fontId="18" fillId="0" borderId="13" xfId="0" applyNumberFormat="1" applyFont="1" applyFill="1" applyBorder="1" applyAlignment="1">
      <alignment horizontal="right" wrapText="1"/>
    </xf>
    <xf numFmtId="37" fontId="16" fillId="0" borderId="0" xfId="0" applyNumberFormat="1" applyFont="1" applyAlignment="1">
      <alignment wrapText="1"/>
    </xf>
    <xf numFmtId="37" fontId="15" fillId="0" borderId="0" xfId="0" applyNumberFormat="1" applyFont="1" applyAlignment="1">
      <alignment wrapText="1"/>
    </xf>
    <xf numFmtId="37" fontId="18" fillId="0" borderId="12" xfId="0" applyNumberFormat="1" applyFont="1" applyBorder="1" applyAlignment="1">
      <alignment horizontal="right" wrapText="1"/>
    </xf>
    <xf numFmtId="37" fontId="18" fillId="0" borderId="13" xfId="0" applyNumberFormat="1" applyFont="1" applyBorder="1" applyAlignment="1">
      <alignment horizontal="right" wrapText="1"/>
    </xf>
    <xf numFmtId="3" fontId="0" fillId="0" borderId="0" xfId="0" applyNumberFormat="1"/>
    <xf numFmtId="3" fontId="10" fillId="0" borderId="0" xfId="0" applyNumberFormat="1" applyFont="1"/>
    <xf numFmtId="165" fontId="0" fillId="0" borderId="0" xfId="3" applyNumberFormat="1" applyFont="1"/>
    <xf numFmtId="3" fontId="8" fillId="0" borderId="0" xfId="0" applyNumberFormat="1" applyFont="1"/>
    <xf numFmtId="165" fontId="1" fillId="0" borderId="3" xfId="8" applyNumberFormat="1" applyFont="1" applyFill="1" applyBorder="1"/>
    <xf numFmtId="14" fontId="1" fillId="0" borderId="3" xfId="8" applyNumberFormat="1" applyFont="1" applyFill="1" applyBorder="1" applyAlignment="1">
      <alignment horizontal="right"/>
    </xf>
    <xf numFmtId="165" fontId="13" fillId="0" borderId="23" xfId="8" applyNumberFormat="1" applyFont="1" applyFill="1" applyBorder="1"/>
    <xf numFmtId="165" fontId="13" fillId="0" borderId="3" xfId="8" applyNumberFormat="1" applyFont="1" applyFill="1" applyBorder="1"/>
    <xf numFmtId="165" fontId="32" fillId="0" borderId="3" xfId="8" applyNumberFormat="1" applyFont="1" applyFill="1" applyBorder="1"/>
    <xf numFmtId="165" fontId="32" fillId="0" borderId="3" xfId="6" applyNumberFormat="1" applyFont="1" applyFill="1" applyBorder="1"/>
    <xf numFmtId="165" fontId="32" fillId="0" borderId="37" xfId="6" applyNumberFormat="1" applyFont="1" applyFill="1" applyBorder="1"/>
    <xf numFmtId="165" fontId="13" fillId="0" borderId="21" xfId="8" applyNumberFormat="1" applyFont="1" applyFill="1" applyBorder="1"/>
    <xf numFmtId="165" fontId="13" fillId="0" borderId="5" xfId="8" applyNumberFormat="1" applyFont="1" applyFill="1" applyBorder="1"/>
    <xf numFmtId="0" fontId="31" fillId="0" borderId="5" xfId="6" applyFill="1" applyBorder="1"/>
    <xf numFmtId="165" fontId="32" fillId="0" borderId="5" xfId="6" applyNumberFormat="1" applyFont="1" applyFill="1" applyBorder="1"/>
    <xf numFmtId="0" fontId="1" fillId="0" borderId="3" xfId="6" applyFont="1" applyFill="1" applyBorder="1" applyAlignment="1">
      <alignment horizontal="right" wrapText="1"/>
    </xf>
    <xf numFmtId="165" fontId="22" fillId="0" borderId="18" xfId="8" applyNumberFormat="1" applyFont="1" applyFill="1" applyBorder="1" applyAlignment="1">
      <alignment horizontal="center"/>
    </xf>
    <xf numFmtId="165" fontId="22" fillId="0" borderId="35" xfId="8" applyNumberFormat="1" applyFont="1" applyFill="1" applyBorder="1" applyAlignment="1">
      <alignment horizontal="center"/>
    </xf>
    <xf numFmtId="165" fontId="22" fillId="0" borderId="36" xfId="8" applyNumberFormat="1" applyFont="1" applyFill="1" applyBorder="1" applyAlignment="1">
      <alignment horizontal="center"/>
    </xf>
    <xf numFmtId="165" fontId="22" fillId="0" borderId="36" xfId="8" applyNumberFormat="1" applyFont="1" applyFill="1" applyBorder="1" applyAlignment="1">
      <alignment horizontal="center" wrapText="1"/>
    </xf>
    <xf numFmtId="165" fontId="22" fillId="0" borderId="39" xfId="8" applyNumberFormat="1" applyFont="1" applyFill="1" applyBorder="1" applyAlignment="1">
      <alignment horizontal="center"/>
    </xf>
    <xf numFmtId="165" fontId="22" fillId="0" borderId="22" xfId="8" applyNumberFormat="1" applyFont="1" applyFill="1" applyBorder="1"/>
    <xf numFmtId="165" fontId="22" fillId="0" borderId="17" xfId="8" applyNumberFormat="1" applyFont="1" applyFill="1" applyBorder="1"/>
    <xf numFmtId="165" fontId="22" fillId="0" borderId="5" xfId="8" applyNumberFormat="1" applyFont="1" applyFill="1" applyBorder="1"/>
    <xf numFmtId="165" fontId="33" fillId="0" borderId="5" xfId="8" applyNumberFormat="1" applyFont="1" applyFill="1" applyBorder="1"/>
    <xf numFmtId="165" fontId="22" fillId="0" borderId="23" xfId="8" applyNumberFormat="1" applyFont="1" applyFill="1" applyBorder="1"/>
    <xf numFmtId="14" fontId="22" fillId="0" borderId="3" xfId="8" applyNumberFormat="1" applyFont="1" applyFill="1" applyBorder="1" applyAlignment="1">
      <alignment horizontal="right"/>
    </xf>
    <xf numFmtId="165" fontId="22" fillId="0" borderId="3" xfId="8" applyNumberFormat="1" applyFont="1" applyFill="1" applyBorder="1"/>
    <xf numFmtId="165" fontId="33" fillId="0" borderId="3" xfId="8" applyNumberFormat="1" applyFont="1" applyFill="1" applyBorder="1"/>
    <xf numFmtId="165" fontId="22" fillId="0" borderId="40" xfId="8" applyNumberFormat="1" applyFont="1" applyFill="1" applyBorder="1"/>
    <xf numFmtId="14" fontId="22" fillId="0" borderId="41" xfId="8" applyNumberFormat="1" applyFont="1" applyFill="1" applyBorder="1" applyAlignment="1">
      <alignment horizontal="right"/>
    </xf>
    <xf numFmtId="165" fontId="22" fillId="0" borderId="38" xfId="8" applyNumberFormat="1" applyFont="1" applyFill="1" applyBorder="1"/>
    <xf numFmtId="165" fontId="33" fillId="0" borderId="38" xfId="6" applyNumberFormat="1" applyFont="1" applyFill="1" applyBorder="1"/>
    <xf numFmtId="0" fontId="0" fillId="0" borderId="0" xfId="0" applyFill="1" applyAlignment="1">
      <alignment horizontal="right"/>
    </xf>
    <xf numFmtId="0" fontId="18" fillId="0" borderId="0" xfId="0" applyFont="1" applyAlignment="1">
      <alignment horizontal="right" wrapText="1"/>
    </xf>
    <xf numFmtId="0" fontId="0" fillId="0" borderId="0" xfId="0" applyAlignment="1">
      <alignment vertical="top" wrapText="1"/>
    </xf>
    <xf numFmtId="165" fontId="34" fillId="0" borderId="0" xfId="3" applyNumberFormat="1" applyFont="1" applyBorder="1"/>
    <xf numFmtId="165" fontId="34" fillId="0" borderId="0" xfId="3" applyNumberFormat="1" applyFont="1" applyBorder="1" applyAlignment="1">
      <alignment horizontal="right"/>
    </xf>
    <xf numFmtId="0" fontId="0" fillId="0" borderId="14" xfId="0" applyBorder="1"/>
    <xf numFmtId="0" fontId="18" fillId="0" borderId="0" xfId="0" applyFont="1"/>
    <xf numFmtId="3" fontId="18" fillId="0" borderId="13" xfId="0" applyNumberFormat="1" applyFont="1" applyBorder="1" applyAlignment="1">
      <alignment horizontal="right"/>
    </xf>
    <xf numFmtId="0" fontId="28" fillId="0" borderId="0" xfId="0" applyFont="1" applyFill="1" applyBorder="1" applyAlignment="1">
      <alignment horizontal="right" wrapText="1"/>
    </xf>
    <xf numFmtId="0" fontId="28" fillId="0" borderId="0" xfId="0" applyFont="1" applyFill="1" applyAlignment="1">
      <alignment horizontal="right" wrapText="1"/>
    </xf>
    <xf numFmtId="15" fontId="28" fillId="0" borderId="0" xfId="0" applyNumberFormat="1" applyFont="1" applyFill="1" applyBorder="1" applyAlignment="1">
      <alignment horizontal="right" wrapText="1"/>
    </xf>
    <xf numFmtId="15" fontId="28" fillId="0" borderId="0" xfId="0" applyNumberFormat="1" applyFont="1" applyFill="1" applyAlignment="1">
      <alignment horizontal="right" wrapText="1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right" wrapText="1"/>
    </xf>
    <xf numFmtId="0" fontId="29" fillId="0" borderId="0" xfId="0" applyFont="1" applyFill="1" applyAlignment="1">
      <alignment wrapText="1"/>
    </xf>
    <xf numFmtId="165" fontId="26" fillId="0" borderId="0" xfId="3" applyNumberFormat="1" applyFont="1" applyFill="1" applyBorder="1" applyAlignment="1">
      <alignment horizontal="right"/>
    </xf>
    <xf numFmtId="0" fontId="27" fillId="0" borderId="14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13" xfId="0" applyNumberFormat="1" applyFont="1" applyFill="1" applyBorder="1" applyAlignment="1">
      <alignment wrapText="1"/>
    </xf>
    <xf numFmtId="37" fontId="18" fillId="0" borderId="0" xfId="0" applyNumberFormat="1" applyFont="1" applyFill="1" applyBorder="1" applyAlignment="1">
      <alignment horizontal="right" wrapText="1"/>
    </xf>
    <xf numFmtId="0" fontId="0" fillId="0" borderId="14" xfId="0" applyBorder="1" applyAlignment="1">
      <alignment wrapText="1"/>
    </xf>
    <xf numFmtId="15" fontId="18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5" fillId="0" borderId="12" xfId="0" applyFont="1" applyBorder="1" applyAlignment="1">
      <alignment horizontal="right" wrapText="1"/>
    </xf>
    <xf numFmtId="0" fontId="15" fillId="0" borderId="0" xfId="0" applyFont="1" applyAlignment="1">
      <alignment horizontal="justify" vertical="top" wrapText="1"/>
    </xf>
    <xf numFmtId="0" fontId="0" fillId="0" borderId="14" xfId="0" applyBorder="1" applyAlignment="1">
      <alignment wrapText="1"/>
    </xf>
    <xf numFmtId="165" fontId="26" fillId="0" borderId="0" xfId="3" applyNumberFormat="1" applyFont="1" applyBorder="1" applyAlignment="1"/>
    <xf numFmtId="0" fontId="27" fillId="0" borderId="0" xfId="0" applyFont="1"/>
    <xf numFmtId="3" fontId="18" fillId="0" borderId="13" xfId="0" applyNumberFormat="1" applyFont="1" applyBorder="1" applyAlignment="1">
      <alignment wrapText="1"/>
    </xf>
    <xf numFmtId="0" fontId="15" fillId="0" borderId="0" xfId="0" applyFont="1"/>
    <xf numFmtId="0" fontId="36" fillId="0" borderId="0" xfId="0" applyFont="1"/>
    <xf numFmtId="0" fontId="18" fillId="0" borderId="0" xfId="0" applyFont="1" applyAlignment="1">
      <alignment horizontal="right" vertical="center" wrapText="1"/>
    </xf>
    <xf numFmtId="0" fontId="36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17" fillId="0" borderId="12" xfId="0" applyFont="1" applyBorder="1" applyAlignment="1">
      <alignment horizontal="right"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0" fontId="36" fillId="0" borderId="0" xfId="0" applyFont="1" applyAlignment="1">
      <alignment wrapText="1"/>
    </xf>
    <xf numFmtId="3" fontId="18" fillId="0" borderId="0" xfId="0" applyNumberFormat="1" applyFont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3" fontId="15" fillId="0" borderId="12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3" fontId="18" fillId="0" borderId="13" xfId="0" applyNumberFormat="1" applyFont="1" applyBorder="1" applyAlignment="1">
      <alignment horizontal="right" vertical="center" wrapText="1"/>
    </xf>
    <xf numFmtId="3" fontId="13" fillId="0" borderId="3" xfId="4" applyNumberFormat="1" applyFont="1" applyBorder="1" applyAlignment="1">
      <alignment horizontal="right" wrapText="1"/>
    </xf>
    <xf numFmtId="0" fontId="1" fillId="0" borderId="0" xfId="0" applyFont="1" applyAlignment="1"/>
    <xf numFmtId="0" fontId="2" fillId="0" borderId="0" xfId="0" applyFont="1" applyAlignment="1"/>
    <xf numFmtId="0" fontId="22" fillId="0" borderId="5" xfId="4" applyFont="1" applyBorder="1" applyAlignment="1">
      <alignment vertical="center" wrapText="1"/>
    </xf>
    <xf numFmtId="165" fontId="2" fillId="0" borderId="20" xfId="4" applyNumberFormat="1" applyFont="1" applyBorder="1" applyAlignment="1">
      <alignment wrapText="1"/>
    </xf>
    <xf numFmtId="0" fontId="1" fillId="0" borderId="7" xfId="4" applyFont="1" applyBorder="1" applyAlignment="1">
      <alignment wrapText="1"/>
    </xf>
    <xf numFmtId="165" fontId="1" fillId="0" borderId="7" xfId="3" applyNumberFormat="1" applyFont="1" applyBorder="1" applyAlignment="1">
      <alignment wrapText="1"/>
    </xf>
    <xf numFmtId="0" fontId="2" fillId="0" borderId="2" xfId="4" applyFont="1" applyBorder="1" applyAlignment="1">
      <alignment wrapText="1"/>
    </xf>
    <xf numFmtId="0" fontId="1" fillId="0" borderId="25" xfId="4" applyFont="1" applyBorder="1" applyAlignment="1">
      <alignment wrapText="1"/>
    </xf>
    <xf numFmtId="0" fontId="1" fillId="0" borderId="2" xfId="4" applyFont="1" applyBorder="1" applyAlignment="1">
      <alignment wrapText="1"/>
    </xf>
    <xf numFmtId="0" fontId="2" fillId="0" borderId="3" xfId="0" applyFont="1" applyBorder="1" applyAlignment="1"/>
    <xf numFmtId="0" fontId="1" fillId="0" borderId="3" xfId="0" applyFont="1" applyBorder="1" applyAlignment="1"/>
    <xf numFmtId="0" fontId="2" fillId="0" borderId="3" xfId="4" applyFont="1" applyBorder="1" applyAlignment="1">
      <alignment wrapText="1"/>
    </xf>
    <xf numFmtId="0" fontId="2" fillId="0" borderId="7" xfId="4" applyFont="1" applyBorder="1" applyAlignment="1">
      <alignment wrapText="1"/>
    </xf>
    <xf numFmtId="165" fontId="2" fillId="0" borderId="27" xfId="4" applyNumberFormat="1" applyFont="1" applyBorder="1" applyAlignment="1">
      <alignment wrapText="1"/>
    </xf>
    <xf numFmtId="0" fontId="2" fillId="0" borderId="0" xfId="4" applyFont="1" applyBorder="1" applyAlignment="1">
      <alignment wrapText="1"/>
    </xf>
    <xf numFmtId="0" fontId="22" fillId="0" borderId="1" xfId="4" applyFont="1" applyBorder="1" applyAlignment="1">
      <alignment vertical="center" wrapText="1"/>
    </xf>
    <xf numFmtId="0" fontId="22" fillId="0" borderId="20" xfId="4" applyFont="1" applyBorder="1" applyAlignment="1">
      <alignment wrapText="1"/>
    </xf>
    <xf numFmtId="0" fontId="13" fillId="0" borderId="3" xfId="5" applyFont="1" applyFill="1" applyBorder="1" applyAlignment="1">
      <alignment wrapText="1"/>
    </xf>
    <xf numFmtId="0" fontId="13" fillId="0" borderId="3" xfId="4" applyFont="1" applyBorder="1" applyAlignment="1">
      <alignment wrapText="1"/>
    </xf>
    <xf numFmtId="3" fontId="22" fillId="0" borderId="3" xfId="4" applyNumberFormat="1" applyFont="1" applyBorder="1" applyAlignment="1">
      <alignment wrapText="1"/>
    </xf>
    <xf numFmtId="3" fontId="13" fillId="0" borderId="3" xfId="4" applyNumberFormat="1" applyFont="1" applyBorder="1" applyAlignment="1">
      <alignment wrapText="1"/>
    </xf>
    <xf numFmtId="165" fontId="13" fillId="0" borderId="3" xfId="4" applyNumberFormat="1" applyFont="1" applyBorder="1" applyAlignment="1">
      <alignment wrapText="1"/>
    </xf>
    <xf numFmtId="0" fontId="22" fillId="0" borderId="3" xfId="4" applyFont="1" applyBorder="1" applyAlignment="1">
      <alignment wrapText="1"/>
    </xf>
    <xf numFmtId="0" fontId="13" fillId="0" borderId="3" xfId="4" applyFont="1" applyBorder="1" applyAlignment="1"/>
    <xf numFmtId="0" fontId="22" fillId="0" borderId="3" xfId="4" applyFont="1" applyBorder="1" applyAlignment="1"/>
    <xf numFmtId="0" fontId="13" fillId="0" borderId="1" xfId="4" applyFont="1" applyBorder="1" applyAlignment="1"/>
    <xf numFmtId="0" fontId="13" fillId="0" borderId="0" xfId="0" applyFont="1" applyBorder="1" applyAlignment="1"/>
    <xf numFmtId="0" fontId="0" fillId="0" borderId="0" xfId="0" applyAlignment="1"/>
    <xf numFmtId="165" fontId="0" fillId="0" borderId="0" xfId="0" applyNumberFormat="1"/>
    <xf numFmtId="165" fontId="13" fillId="0" borderId="3" xfId="3" applyNumberFormat="1" applyFont="1" applyFill="1" applyBorder="1" applyAlignment="1">
      <alignment wrapText="1"/>
    </xf>
    <xf numFmtId="0" fontId="22" fillId="0" borderId="1" xfId="4" applyFont="1" applyBorder="1" applyAlignment="1"/>
    <xf numFmtId="0" fontId="1" fillId="0" borderId="0" xfId="9"/>
    <xf numFmtId="0" fontId="38" fillId="0" borderId="0" xfId="9" applyFont="1"/>
    <xf numFmtId="0" fontId="39" fillId="0" borderId="0" xfId="9" applyFont="1" applyBorder="1"/>
    <xf numFmtId="0" fontId="40" fillId="0" borderId="0" xfId="9" applyFont="1" applyBorder="1"/>
    <xf numFmtId="0" fontId="39" fillId="0" borderId="0" xfId="9" applyFont="1" applyBorder="1" applyAlignment="1">
      <alignment horizontal="center"/>
    </xf>
    <xf numFmtId="0" fontId="39" fillId="0" borderId="0" xfId="9" applyFont="1"/>
    <xf numFmtId="0" fontId="38" fillId="0" borderId="0" xfId="9" applyFont="1" applyBorder="1"/>
    <xf numFmtId="0" fontId="39" fillId="0" borderId="0" xfId="9" applyFont="1" applyBorder="1" applyAlignment="1"/>
    <xf numFmtId="0" fontId="20" fillId="0" borderId="0" xfId="9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36" fillId="0" borderId="0" xfId="0" applyFont="1"/>
    <xf numFmtId="0" fontId="15" fillId="0" borderId="0" xfId="0" applyFont="1" applyFill="1" applyAlignment="1">
      <alignment horizontal="center" wrapText="1"/>
    </xf>
    <xf numFmtId="37" fontId="16" fillId="0" borderId="14" xfId="0" applyNumberFormat="1" applyFont="1" applyBorder="1" applyAlignment="1">
      <alignment horizontal="right" wrapText="1"/>
    </xf>
    <xf numFmtId="37" fontId="16" fillId="0" borderId="0" xfId="0" applyNumberFormat="1" applyFont="1" applyAlignment="1">
      <alignment horizontal="right" wrapText="1"/>
    </xf>
    <xf numFmtId="37" fontId="16" fillId="0" borderId="13" xfId="0" applyNumberFormat="1" applyFont="1" applyBorder="1" applyAlignment="1">
      <alignment horizontal="right" wrapText="1"/>
    </xf>
    <xf numFmtId="37" fontId="16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17" fillId="0" borderId="14" xfId="0" applyFont="1" applyBorder="1" applyAlignment="1">
      <alignment vertical="center" wrapText="1"/>
    </xf>
    <xf numFmtId="0" fontId="17" fillId="0" borderId="42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42" xfId="0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5" fontId="28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6" xfId="4" applyFont="1" applyBorder="1" applyAlignment="1">
      <alignment horizontal="left" wrapText="1"/>
    </xf>
    <xf numFmtId="0" fontId="1" fillId="0" borderId="7" xfId="4" applyFont="1" applyBorder="1" applyAlignment="1">
      <alignment horizontal="left" wrapText="1"/>
    </xf>
    <xf numFmtId="2" fontId="2" fillId="0" borderId="3" xfId="4" applyNumberFormat="1" applyFont="1" applyBorder="1" applyAlignment="1">
      <alignment horizontal="center" wrapText="1"/>
    </xf>
    <xf numFmtId="2" fontId="21" fillId="0" borderId="0" xfId="4" applyNumberFormat="1" applyFont="1" applyBorder="1" applyAlignment="1">
      <alignment horizontal="center" wrapText="1"/>
    </xf>
    <xf numFmtId="2" fontId="21" fillId="0" borderId="17" xfId="4" applyNumberFormat="1" applyFont="1" applyBorder="1" applyAlignment="1">
      <alignment horizontal="center" wrapText="1"/>
    </xf>
    <xf numFmtId="0" fontId="2" fillId="0" borderId="19" xfId="4" applyFont="1" applyBorder="1" applyAlignment="1">
      <alignment horizontal="left" wrapText="1"/>
    </xf>
    <xf numFmtId="0" fontId="2" fillId="0" borderId="20" xfId="4" applyFont="1" applyBorder="1" applyAlignment="1">
      <alignment horizontal="left" wrapText="1"/>
    </xf>
    <xf numFmtId="0" fontId="2" fillId="0" borderId="16" xfId="4" applyFont="1" applyBorder="1" applyAlignment="1">
      <alignment horizontal="left" wrapText="1"/>
    </xf>
    <xf numFmtId="0" fontId="2" fillId="0" borderId="7" xfId="4" applyFont="1" applyBorder="1" applyAlignment="1">
      <alignment horizontal="left" wrapText="1"/>
    </xf>
    <xf numFmtId="0" fontId="1" fillId="0" borderId="16" xfId="4" applyFont="1" applyBorder="1" applyAlignment="1">
      <alignment horizontal="center" wrapText="1"/>
    </xf>
    <xf numFmtId="0" fontId="1" fillId="0" borderId="7" xfId="4" applyFont="1" applyBorder="1" applyAlignment="1">
      <alignment horizontal="center" wrapText="1"/>
    </xf>
    <xf numFmtId="0" fontId="6" fillId="0" borderId="7" xfId="4" applyFont="1" applyBorder="1" applyAlignment="1">
      <alignment horizontal="left" wrapText="1"/>
    </xf>
    <xf numFmtId="0" fontId="6" fillId="0" borderId="3" xfId="4" applyFont="1" applyBorder="1" applyAlignment="1">
      <alignment horizontal="left" wrapText="1"/>
    </xf>
    <xf numFmtId="0" fontId="2" fillId="0" borderId="3" xfId="4" applyFont="1" applyBorder="1" applyAlignment="1">
      <alignment horizontal="left" wrapText="1"/>
    </xf>
    <xf numFmtId="0" fontId="13" fillId="0" borderId="3" xfId="4" applyFont="1" applyBorder="1" applyAlignment="1">
      <alignment horizontal="left" wrapText="1"/>
    </xf>
    <xf numFmtId="0" fontId="2" fillId="0" borderId="27" xfId="4" applyFont="1" applyBorder="1" applyAlignment="1">
      <alignment horizontal="left" wrapText="1"/>
    </xf>
    <xf numFmtId="2" fontId="2" fillId="0" borderId="28" xfId="4" applyNumberFormat="1" applyFont="1" applyBorder="1" applyAlignment="1">
      <alignment horizontal="center" wrapText="1"/>
    </xf>
    <xf numFmtId="2" fontId="2" fillId="0" borderId="29" xfId="4" applyNumberFormat="1" applyFont="1" applyBorder="1" applyAlignment="1">
      <alignment horizontal="center" wrapText="1"/>
    </xf>
    <xf numFmtId="0" fontId="21" fillId="0" borderId="30" xfId="4" applyFont="1" applyBorder="1" applyAlignment="1">
      <alignment horizontal="center" wrapText="1"/>
    </xf>
    <xf numFmtId="0" fontId="21" fillId="0" borderId="31" xfId="4" applyFont="1" applyBorder="1" applyAlignment="1">
      <alignment horizontal="center" wrapText="1"/>
    </xf>
    <xf numFmtId="0" fontId="21" fillId="0" borderId="32" xfId="4" applyFont="1" applyBorder="1" applyAlignment="1">
      <alignment horizontal="center" wrapText="1"/>
    </xf>
    <xf numFmtId="0" fontId="22" fillId="0" borderId="19" xfId="4" applyFont="1" applyBorder="1" applyAlignment="1">
      <alignment horizontal="left" wrapText="1"/>
    </xf>
    <xf numFmtId="0" fontId="22" fillId="0" borderId="20" xfId="4" applyFont="1" applyBorder="1" applyAlignment="1">
      <alignment horizontal="left" wrapText="1"/>
    </xf>
    <xf numFmtId="0" fontId="13" fillId="0" borderId="3" xfId="5" applyFont="1" applyFill="1" applyBorder="1" applyAlignment="1">
      <alignment horizontal="left" wrapText="1"/>
    </xf>
    <xf numFmtId="0" fontId="2" fillId="0" borderId="0" xfId="4" applyFont="1" applyBorder="1" applyAlignment="1">
      <alignment horizontal="center" wrapText="1"/>
    </xf>
    <xf numFmtId="0" fontId="2" fillId="0" borderId="0" xfId="4" applyFont="1" applyBorder="1" applyAlignment="1">
      <alignment horizontal="center"/>
    </xf>
    <xf numFmtId="0" fontId="22" fillId="0" borderId="3" xfId="5" applyFont="1" applyFill="1" applyBorder="1" applyAlignment="1">
      <alignment horizontal="left" wrapText="1"/>
    </xf>
    <xf numFmtId="0" fontId="22" fillId="0" borderId="3" xfId="4" applyFont="1" applyBorder="1" applyAlignment="1">
      <alignment horizontal="left" wrapText="1"/>
    </xf>
    <xf numFmtId="0" fontId="13" fillId="0" borderId="3" xfId="4" applyFont="1" applyBorder="1" applyAlignment="1">
      <alignment horizontal="left"/>
    </xf>
    <xf numFmtId="0" fontId="23" fillId="0" borderId="3" xfId="5" applyFont="1" applyFill="1" applyBorder="1" applyAlignment="1">
      <alignment horizontal="left" wrapText="1"/>
    </xf>
    <xf numFmtId="0" fontId="22" fillId="0" borderId="3" xfId="4" applyFont="1" applyBorder="1" applyAlignment="1">
      <alignment horizontal="left"/>
    </xf>
    <xf numFmtId="0" fontId="22" fillId="0" borderId="6" xfId="5" applyFont="1" applyFill="1" applyBorder="1" applyAlignment="1">
      <alignment horizontal="left" wrapText="1"/>
    </xf>
    <xf numFmtId="0" fontId="22" fillId="0" borderId="16" xfId="5" applyFont="1" applyFill="1" applyBorder="1" applyAlignment="1">
      <alignment horizontal="left" wrapText="1"/>
    </xf>
    <xf numFmtId="0" fontId="22" fillId="0" borderId="7" xfId="5" applyFont="1" applyFill="1" applyBorder="1" applyAlignment="1">
      <alignment horizontal="left" wrapText="1"/>
    </xf>
    <xf numFmtId="0" fontId="22" fillId="0" borderId="27" xfId="4" applyFont="1" applyBorder="1" applyAlignment="1">
      <alignment horizontal="left" wrapText="1"/>
    </xf>
    <xf numFmtId="0" fontId="2" fillId="0" borderId="0" xfId="4" applyFont="1" applyBorder="1" applyAlignment="1">
      <alignment horizontal="left"/>
    </xf>
    <xf numFmtId="0" fontId="2" fillId="0" borderId="0" xfId="4" applyFont="1" applyBorder="1" applyAlignment="1">
      <alignment horizontal="left" wrapText="1"/>
    </xf>
    <xf numFmtId="0" fontId="35" fillId="0" borderId="0" xfId="0" applyFont="1" applyFill="1" applyAlignment="1">
      <alignment horizontal="center" wrapText="1"/>
    </xf>
  </cellXfs>
  <cellStyles count="29">
    <cellStyle name="Comma" xfId="3" builtinId="3"/>
    <cellStyle name="Comma [0] 2" xfId="11"/>
    <cellStyle name="Comma 2" xfId="7"/>
    <cellStyle name="Comma 2 2" xfId="13"/>
    <cellStyle name="Comma 2 3" xfId="12"/>
    <cellStyle name="Comma 3" xfId="14"/>
    <cellStyle name="Comma 4" xfId="15"/>
    <cellStyle name="Comma 5" xfId="16"/>
    <cellStyle name="Comma 6" xfId="17"/>
    <cellStyle name="Comma 7" xfId="10"/>
    <cellStyle name="Comma_21.Aktivet Afatgjata Materiale  09" xfId="2"/>
    <cellStyle name="Comma_Mjete Kryesore 2008 - Shtesat" xfId="1"/>
    <cellStyle name="Comma_Mjete Kryesore 2008 - Shtesat 2" xfId="8"/>
    <cellStyle name="Normal" xfId="0" builtinId="0"/>
    <cellStyle name="Normal 2" xfId="6"/>
    <cellStyle name="Normal 2 2" xfId="19"/>
    <cellStyle name="Normal 2 3" xfId="18"/>
    <cellStyle name="Normal 3" xfId="20"/>
    <cellStyle name="Normal 4" xfId="21"/>
    <cellStyle name="Normal 5" xfId="22"/>
    <cellStyle name="Normal 6" xfId="23"/>
    <cellStyle name="Normal 7" xfId="24"/>
    <cellStyle name="Normal 8" xfId="25"/>
    <cellStyle name="Normal 9" xfId="9"/>
    <cellStyle name="Normal_asn_2009 Propozimet" xfId="4"/>
    <cellStyle name="Normal_Sheet2" xfId="5"/>
    <cellStyle name="Normale_BILANCIO FKT 1997" xfId="26"/>
    <cellStyle name="Percent 2" xfId="27"/>
    <cellStyle name="Style 1" xfId="28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2013_per%20audit/RAPORT%20SHOQERIA%202013/Al_Shoqeri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2010"/>
      <sheetName val="TB 2011"/>
      <sheetName val="Mapped Trial Balance 2011"/>
      <sheetName val="Mapped Trial Balance 2012"/>
      <sheetName val="BS"/>
      <sheetName val="IS"/>
      <sheetName val="CS"/>
      <sheetName val="CF"/>
      <sheetName val="Tabelat e rap"/>
      <sheetName val="Flukset"/>
      <sheetName val="Mapped Trial Balance 2013"/>
      <sheetName val="BSH"/>
      <sheetName val="Cash&amp; dep."/>
      <sheetName val="Llogarite rrjedhese 2011"/>
      <sheetName val="Letra me vl .2012"/>
      <sheetName val="AQT13"/>
      <sheetName val="LVL2011"/>
      <sheetName val="Aktive te tjera"/>
      <sheetName val="7"/>
      <sheetName val="LlOG analitike"/>
      <sheetName val="Te ark.pale te lidhura"/>
      <sheetName val="Detyrime"/>
      <sheetName val="Kapitali"/>
      <sheetName val="Fondi"/>
      <sheetName val="Te ardhura"/>
      <sheetName val="Shp paga"/>
      <sheetName val="Shp admin"/>
      <sheetName val="20pazb"/>
      <sheetName val="19"/>
      <sheetName val="PORT"/>
      <sheetName val="kalk"/>
      <sheetName val="Sheet2"/>
      <sheetName val="Sheet1"/>
    </sheetNames>
    <sheetDataSet>
      <sheetData sheetId="0"/>
      <sheetData sheetId="1"/>
      <sheetData sheetId="2"/>
      <sheetData sheetId="3">
        <row r="3">
          <cell r="F3">
            <v>2250000</v>
          </cell>
        </row>
        <row r="4">
          <cell r="F4">
            <v>150476.92000000001</v>
          </cell>
        </row>
        <row r="7">
          <cell r="F7">
            <v>14977905.560000001</v>
          </cell>
        </row>
        <row r="8">
          <cell r="F8">
            <v>292103.2</v>
          </cell>
        </row>
        <row r="9">
          <cell r="F9">
            <v>79513.539999999994</v>
          </cell>
        </row>
        <row r="13">
          <cell r="F13">
            <v>-468490</v>
          </cell>
        </row>
        <row r="14">
          <cell r="F14">
            <v>696180</v>
          </cell>
        </row>
        <row r="15">
          <cell r="F15">
            <v>512440.98</v>
          </cell>
        </row>
        <row r="16">
          <cell r="F16">
            <v>10083789.449999999</v>
          </cell>
        </row>
        <row r="17">
          <cell r="F17">
            <v>9917192</v>
          </cell>
        </row>
        <row r="21">
          <cell r="F21">
            <v>-10000000</v>
          </cell>
        </row>
        <row r="22">
          <cell r="F22">
            <v>-8908890</v>
          </cell>
        </row>
        <row r="24">
          <cell r="F24">
            <v>-26726670</v>
          </cell>
        </row>
        <row r="61">
          <cell r="F61">
            <v>5693.7800000000007</v>
          </cell>
        </row>
        <row r="66">
          <cell r="F66">
            <v>2506000</v>
          </cell>
        </row>
        <row r="67">
          <cell r="F67">
            <v>5143902</v>
          </cell>
        </row>
        <row r="71">
          <cell r="F71">
            <v>-5172.4399999999996</v>
          </cell>
        </row>
        <row r="73">
          <cell r="F73">
            <v>-87723</v>
          </cell>
        </row>
        <row r="74">
          <cell r="F74">
            <v>-120499</v>
          </cell>
        </row>
        <row r="77">
          <cell r="F77">
            <v>-15000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-281413.44</v>
          </cell>
        </row>
        <row r="81">
          <cell r="F81">
            <v>-5811.31</v>
          </cell>
        </row>
        <row r="82">
          <cell r="F82">
            <v>-8860</v>
          </cell>
        </row>
        <row r="83">
          <cell r="F83">
            <v>-706728.04</v>
          </cell>
        </row>
        <row r="84">
          <cell r="F84">
            <v>-14055.99</v>
          </cell>
        </row>
        <row r="85">
          <cell r="F85">
            <v>-507767.1</v>
          </cell>
        </row>
        <row r="86">
          <cell r="F86">
            <v>-3978.6</v>
          </cell>
        </row>
        <row r="89">
          <cell r="F89">
            <v>-292103.2</v>
          </cell>
        </row>
        <row r="90">
          <cell r="F90">
            <v>0</v>
          </cell>
        </row>
        <row r="93">
          <cell r="F93">
            <v>-17240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F2">
            <v>1401.13</v>
          </cell>
        </row>
        <row r="3">
          <cell r="F3">
            <v>17000001</v>
          </cell>
        </row>
        <row r="4">
          <cell r="F4">
            <v>245866.28</v>
          </cell>
        </row>
        <row r="5">
          <cell r="F5">
            <v>0</v>
          </cell>
        </row>
        <row r="6">
          <cell r="F6">
            <v>-848.59</v>
          </cell>
        </row>
        <row r="9">
          <cell r="F9">
            <v>144094.37</v>
          </cell>
        </row>
        <row r="13">
          <cell r="F13">
            <v>-301515</v>
          </cell>
        </row>
        <row r="14">
          <cell r="F14">
            <v>-534042.75</v>
          </cell>
        </row>
        <row r="15">
          <cell r="F15">
            <v>696180</v>
          </cell>
        </row>
        <row r="16">
          <cell r="F16">
            <v>1720404.98</v>
          </cell>
        </row>
        <row r="17">
          <cell r="F17">
            <v>9521215.5500000007</v>
          </cell>
        </row>
        <row r="18">
          <cell r="F18">
            <v>20000981.449999999</v>
          </cell>
        </row>
        <row r="23">
          <cell r="F23">
            <v>-3906890</v>
          </cell>
        </row>
        <row r="24">
          <cell r="F24">
            <v>-5350500</v>
          </cell>
        </row>
        <row r="26">
          <cell r="F26">
            <v>-26726670</v>
          </cell>
        </row>
        <row r="27">
          <cell r="F27">
            <v>-16051500</v>
          </cell>
        </row>
        <row r="45">
          <cell r="F45">
            <v>7869185</v>
          </cell>
        </row>
        <row r="46">
          <cell r="F46">
            <v>752557</v>
          </cell>
        </row>
        <row r="47">
          <cell r="F47">
            <v>90000</v>
          </cell>
        </row>
        <row r="61">
          <cell r="F61">
            <v>39942</v>
          </cell>
        </row>
        <row r="73">
          <cell r="F73">
            <v>4051500</v>
          </cell>
        </row>
        <row r="74">
          <cell r="F74">
            <v>5492401.5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-4662.57</v>
          </cell>
        </row>
        <row r="80">
          <cell r="F80">
            <v>0</v>
          </cell>
        </row>
        <row r="81">
          <cell r="F81">
            <v>-115335</v>
          </cell>
        </row>
        <row r="82">
          <cell r="F82">
            <v>-60045</v>
          </cell>
        </row>
        <row r="85">
          <cell r="F85">
            <v>-15000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-504720</v>
          </cell>
        </row>
        <row r="89">
          <cell r="F89">
            <v>-9606.2900000000009</v>
          </cell>
        </row>
        <row r="90">
          <cell r="F90">
            <v>-10024.809999999998</v>
          </cell>
        </row>
        <row r="91">
          <cell r="F91">
            <v>-1364419.84</v>
          </cell>
        </row>
        <row r="93">
          <cell r="F93">
            <v>-300037.96999999997</v>
          </cell>
        </row>
        <row r="94">
          <cell r="F94">
            <v>-3650.49</v>
          </cell>
        </row>
        <row r="97">
          <cell r="F97">
            <v>-729991.25</v>
          </cell>
        </row>
        <row r="101">
          <cell r="F101">
            <v>-45601.68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K22" sqref="K22"/>
    </sheetView>
  </sheetViews>
  <sheetFormatPr defaultRowHeight="15"/>
  <cols>
    <col min="1" max="1" width="37.42578125" style="162" bestFit="1" customWidth="1"/>
    <col min="2" max="2" width="9.140625" style="176"/>
    <col min="3" max="3" width="13.85546875" style="177" customWidth="1"/>
    <col min="4" max="4" width="3.140625" style="177" customWidth="1"/>
    <col min="5" max="5" width="12.7109375" style="177" customWidth="1"/>
  </cols>
  <sheetData>
    <row r="1" spans="1:5">
      <c r="A1" s="337"/>
      <c r="B1" s="343" t="s">
        <v>111</v>
      </c>
      <c r="C1" s="262" t="s">
        <v>265</v>
      </c>
      <c r="D1" s="344"/>
      <c r="E1" s="262" t="s">
        <v>265</v>
      </c>
    </row>
    <row r="2" spans="1:5">
      <c r="A2" s="337"/>
      <c r="B2" s="343"/>
      <c r="C2" s="262">
        <v>2013</v>
      </c>
      <c r="D2" s="344"/>
      <c r="E2" s="262">
        <v>2012</v>
      </c>
    </row>
    <row r="3" spans="1:5">
      <c r="A3" s="71" t="s">
        <v>229</v>
      </c>
      <c r="B3" s="164"/>
      <c r="C3" s="165"/>
      <c r="D3" s="166"/>
      <c r="E3" s="165"/>
    </row>
    <row r="4" spans="1:5">
      <c r="A4" s="149" t="s">
        <v>230</v>
      </c>
      <c r="B4" s="167">
        <v>7</v>
      </c>
      <c r="C4" s="165">
        <f>'[1]Mapped Trial Balance 2013'!F2+'[1]Mapped Trial Balance 2013'!F4+'[1]Mapped Trial Balance 2013'!F5+'[1]Mapped Trial Balance 2013'!F6</f>
        <v>246418.82</v>
      </c>
      <c r="D4" s="166"/>
      <c r="E4" s="165">
        <f>'[1]Mapped Trial Balance 2012'!F4</f>
        <v>150476.92000000001</v>
      </c>
    </row>
    <row r="5" spans="1:5">
      <c r="A5" s="149" t="s">
        <v>266</v>
      </c>
      <c r="B5" s="167">
        <v>8</v>
      </c>
      <c r="C5" s="165">
        <f>'[1]Mapped Trial Balance 2013'!F3</f>
        <v>17000001</v>
      </c>
      <c r="D5" s="166"/>
      <c r="E5" s="165">
        <f>'[1]Mapped Trial Balance 2012'!F3</f>
        <v>2250000</v>
      </c>
    </row>
    <row r="6" spans="1:5">
      <c r="A6" s="149" t="s">
        <v>231</v>
      </c>
      <c r="B6" s="167">
        <v>9</v>
      </c>
      <c r="C6" s="168">
        <v>0</v>
      </c>
      <c r="D6" s="166"/>
      <c r="E6" s="168">
        <f>'[1]Mapped Trial Balance 2012'!F7+'[1]Mapped Trial Balance 2012'!F8</f>
        <v>15270008.76</v>
      </c>
    </row>
    <row r="7" spans="1:5">
      <c r="A7" s="149" t="s">
        <v>232</v>
      </c>
      <c r="B7" s="167">
        <v>10</v>
      </c>
      <c r="C7" s="165">
        <f>'[1]Mapped Trial Balance 2013'!F16+'[1]Mapped Trial Balance 2013'!F15+'[1]Mapped Trial Balance 2013'!F14+'[1]Mapped Trial Balance 2013'!F13</f>
        <v>1581027.23</v>
      </c>
      <c r="D7" s="166"/>
      <c r="E7" s="165">
        <f>'[1]Mapped Trial Balance 2012'!F13+'[1]Mapped Trial Balance 2012'!F14+'[1]Mapped Trial Balance 2012'!F15</f>
        <v>740130.98</v>
      </c>
    </row>
    <row r="8" spans="1:5">
      <c r="A8" s="149" t="s">
        <v>233</v>
      </c>
      <c r="B8" s="167">
        <v>11</v>
      </c>
      <c r="C8" s="165">
        <f>'[1]Mapped Trial Balance 2013'!F73+'[1]Mapped Trial Balance 2013'!F74</f>
        <v>9543901.5</v>
      </c>
      <c r="D8" s="166"/>
      <c r="E8" s="165">
        <f>'[1]Mapped Trial Balance 2012'!F66+'[1]Mapped Trial Balance 2012'!F67</f>
        <v>7649902</v>
      </c>
    </row>
    <row r="9" spans="1:5">
      <c r="A9" s="260" t="s">
        <v>234</v>
      </c>
      <c r="B9" s="167"/>
      <c r="C9" s="165">
        <v>4717314</v>
      </c>
      <c r="D9" s="166"/>
      <c r="E9" s="169">
        <v>19026</v>
      </c>
    </row>
    <row r="10" spans="1:5" ht="15.75" thickBot="1">
      <c r="A10" s="161" t="s">
        <v>235</v>
      </c>
      <c r="B10" s="167"/>
      <c r="C10" s="165">
        <f>'[1]Mapped Trial Balance 2013'!F9</f>
        <v>144094.37</v>
      </c>
      <c r="D10" s="166"/>
      <c r="E10" s="165">
        <f>'[1]Mapped Trial Balance 2012'!F9</f>
        <v>79513.539999999994</v>
      </c>
    </row>
    <row r="11" spans="1:5" ht="15.75" thickBot="1">
      <c r="A11" s="71" t="s">
        <v>236</v>
      </c>
      <c r="B11" s="164"/>
      <c r="C11" s="170">
        <f>SUM(C4:C10)</f>
        <v>33232756.920000002</v>
      </c>
      <c r="D11" s="171"/>
      <c r="E11" s="170">
        <v>26159059</v>
      </c>
    </row>
    <row r="12" spans="1:5" ht="15.75" thickTop="1">
      <c r="A12" s="149" t="s">
        <v>112</v>
      </c>
      <c r="B12" s="164"/>
      <c r="C12" s="165"/>
      <c r="D12" s="166"/>
      <c r="E12" s="165"/>
    </row>
    <row r="13" spans="1:5">
      <c r="A13" s="71" t="s">
        <v>113</v>
      </c>
      <c r="B13" s="164"/>
      <c r="C13" s="165"/>
      <c r="D13" s="166"/>
      <c r="E13" s="165"/>
    </row>
    <row r="14" spans="1:5">
      <c r="A14" s="149" t="s">
        <v>237</v>
      </c>
      <c r="B14" s="167">
        <v>13</v>
      </c>
      <c r="C14" s="165">
        <f>-('[1]Mapped Trial Balance 2013'!F90+'[1]Mapped Trial Balance 2013'!F89+'[1]Mapped Trial Balance 2013'!F88+'[1]Mapped Trial Balance 2013'!F87+'[1]Mapped Trial Balance 2013'!F86+'[1]Mapped Trial Balance 2013'!F85+'[1]Mapped Trial Balance 2013'!F82+'[1]Mapped Trial Balance 2013'!F81+'[1]Mapped Trial Balance 2013'!F80+'[1]Mapped Trial Balance 2013'!F78+'[1]Mapped Trial Balance 2013'!F77+'[1]Mapped Trial Balance 2013'!F76+'[1]Mapped Trial Balance 2013'!F75)</f>
        <v>719393.66999999993</v>
      </c>
      <c r="D14" s="166"/>
      <c r="E14" s="165">
        <f>-('[1]Mapped Trial Balance 2012'!F71+'[1]Mapped Trial Balance 2012'!F73+'[1]Mapped Trial Balance 2012'!F74+'[1]Mapped Trial Balance 2012'!F77+'[1]Mapped Trial Balance 2012'!F78+'[1]Mapped Trial Balance 2012'!F79+'[1]Mapped Trial Balance 2012'!F80+'[1]Mapped Trial Balance 2012'!F81+'[1]Mapped Trial Balance 2012'!F82+'[1]Mapped Trial Balance 2012'!F90)</f>
        <v>524479.18999999994</v>
      </c>
    </row>
    <row r="15" spans="1:5" ht="15.75" thickBot="1">
      <c r="A15" s="161"/>
      <c r="B15" s="167"/>
      <c r="C15" s="165"/>
      <c r="D15" s="166"/>
      <c r="E15" s="165"/>
    </row>
    <row r="16" spans="1:5" ht="15.75" thickBot="1">
      <c r="A16" s="71" t="s">
        <v>238</v>
      </c>
      <c r="B16" s="164"/>
      <c r="C16" s="170">
        <f>SUM(C14:C15)</f>
        <v>719393.66999999993</v>
      </c>
      <c r="D16" s="171"/>
      <c r="E16" s="170">
        <f>SUM(E14:E15)</f>
        <v>524479.18999999994</v>
      </c>
    </row>
    <row r="17" spans="1:5" ht="15.75" thickTop="1">
      <c r="A17" s="149"/>
      <c r="B17" s="164"/>
      <c r="C17" s="165"/>
      <c r="D17" s="166"/>
      <c r="E17" s="165"/>
    </row>
    <row r="18" spans="1:5">
      <c r="A18" s="71" t="s">
        <v>114</v>
      </c>
      <c r="B18" s="164"/>
      <c r="C18" s="165"/>
      <c r="D18" s="166"/>
      <c r="E18" s="165"/>
    </row>
    <row r="19" spans="1:5">
      <c r="A19" s="149" t="s">
        <v>115</v>
      </c>
      <c r="B19" s="167">
        <v>14</v>
      </c>
      <c r="C19" s="172">
        <f>-('[1]Mapped Trial Balance 2013'!F26+'[1]Mapped Trial Balance 2013'!F23)</f>
        <v>30633560</v>
      </c>
      <c r="D19" s="166"/>
      <c r="E19" s="172">
        <v>15627560</v>
      </c>
    </row>
    <row r="20" spans="1:5">
      <c r="A20" s="149" t="s">
        <v>267</v>
      </c>
      <c r="B20" s="167">
        <v>14</v>
      </c>
      <c r="C20" s="165">
        <f>-('[1]Mapped Trial Balance 2013'!F24+'[1]Mapped Trial Balance 2013'!F27)</f>
        <v>21402000</v>
      </c>
      <c r="D20" s="166"/>
      <c r="E20" s="165">
        <f>-('[1]Mapped Trial Balance 2012'!F22+'[1]Mapped Trial Balance 2012'!F24)-15627560</f>
        <v>20008000</v>
      </c>
    </row>
    <row r="21" spans="1:5">
      <c r="A21" s="149" t="s">
        <v>116</v>
      </c>
      <c r="B21" s="167">
        <v>14</v>
      </c>
      <c r="C21" s="165">
        <v>10000000</v>
      </c>
      <c r="D21" s="166"/>
      <c r="E21" s="165">
        <f>-'[1]Mapped Trial Balance 2012'!F21</f>
        <v>10000000</v>
      </c>
    </row>
    <row r="22" spans="1:5" ht="15.75" thickBot="1">
      <c r="A22" s="149" t="s">
        <v>120</v>
      </c>
      <c r="B22" s="164"/>
      <c r="C22" s="173">
        <f>-('[1]Mapped Trial Balance 2013'!F17+'[1]Mapped Trial Balance 2013'!F18)</f>
        <v>-29522197</v>
      </c>
      <c r="D22" s="166"/>
      <c r="E22" s="173">
        <f>-'[1]Mapped Trial Balance 2012'!F16+-'[1]Mapped Trial Balance 2012'!F17</f>
        <v>-20000981.449999999</v>
      </c>
    </row>
    <row r="23" spans="1:5" ht="15.75" thickBot="1">
      <c r="A23" s="71" t="s">
        <v>117</v>
      </c>
      <c r="B23" s="174"/>
      <c r="C23" s="175">
        <f>SUM(C19:C22)</f>
        <v>32513363</v>
      </c>
      <c r="D23" s="171"/>
      <c r="E23" s="175">
        <f>SUM(E19:E22)</f>
        <v>25634578.550000001</v>
      </c>
    </row>
    <row r="24" spans="1:5">
      <c r="A24" s="71" t="s">
        <v>268</v>
      </c>
      <c r="B24" s="338"/>
      <c r="C24" s="339">
        <f>C16+C23</f>
        <v>33232756.670000002</v>
      </c>
      <c r="D24" s="342"/>
      <c r="E24" s="339">
        <v>26159059</v>
      </c>
    </row>
    <row r="25" spans="1:5">
      <c r="A25" s="71" t="s">
        <v>269</v>
      </c>
      <c r="B25" s="338"/>
      <c r="C25" s="340"/>
      <c r="D25" s="342"/>
      <c r="E25" s="340"/>
    </row>
    <row r="26" spans="1:5" ht="15.75" thickBot="1">
      <c r="B26" s="338"/>
      <c r="C26" s="341"/>
      <c r="D26" s="342"/>
      <c r="E26" s="341"/>
    </row>
    <row r="27" spans="1:5" ht="15.75" thickTop="1"/>
  </sheetData>
  <mergeCells count="7">
    <mergeCell ref="A1:A2"/>
    <mergeCell ref="B24:B26"/>
    <mergeCell ref="C24:C26"/>
    <mergeCell ref="D24:D26"/>
    <mergeCell ref="E24:E26"/>
    <mergeCell ref="B1:B2"/>
    <mergeCell ref="D1:D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B12" sqref="B12"/>
    </sheetView>
  </sheetViews>
  <sheetFormatPr defaultRowHeight="15"/>
  <cols>
    <col min="1" max="1" width="22" customWidth="1"/>
    <col min="2" max="2" width="40" customWidth="1"/>
    <col min="3" max="3" width="20" customWidth="1"/>
    <col min="5" max="5" width="11.28515625" bestFit="1" customWidth="1"/>
  </cols>
  <sheetData>
    <row r="1" spans="1:8" s="162" customFormat="1" ht="15.75">
      <c r="A1" s="324" t="s">
        <v>375</v>
      </c>
      <c r="B1" s="325"/>
      <c r="C1" s="326" t="s">
        <v>371</v>
      </c>
      <c r="D1" s="323"/>
      <c r="G1" s="325"/>
    </row>
    <row r="2" spans="1:8" s="162" customFormat="1" ht="19.5" customHeight="1">
      <c r="B2" s="329" t="s">
        <v>369</v>
      </c>
      <c r="C2" s="319"/>
      <c r="D2" s="319"/>
      <c r="E2" s="319"/>
    </row>
    <row r="3" spans="1:8" s="162" customFormat="1" ht="19.5" customHeight="1">
      <c r="B3" s="329"/>
      <c r="C3" s="319"/>
      <c r="D3" s="319"/>
      <c r="E3" s="319"/>
    </row>
    <row r="4" spans="1:8" s="162" customFormat="1">
      <c r="A4" s="162" t="s">
        <v>370</v>
      </c>
    </row>
    <row r="5" spans="1:8" s="162" customFormat="1">
      <c r="A5" s="162" t="s">
        <v>377</v>
      </c>
    </row>
    <row r="6" spans="1:8" s="162" customFormat="1"/>
    <row r="7" spans="1:8" s="162" customFormat="1"/>
    <row r="8" spans="1:8">
      <c r="A8" s="253"/>
      <c r="B8" s="72"/>
      <c r="C8" s="72"/>
      <c r="D8" s="72"/>
      <c r="E8" s="72"/>
    </row>
    <row r="9" spans="1:8" ht="15.75" thickBot="1">
      <c r="B9" s="253"/>
      <c r="C9" s="260" t="s">
        <v>379</v>
      </c>
      <c r="D9" s="254" t="s">
        <v>340</v>
      </c>
    </row>
    <row r="10" spans="1:8" ht="15.75">
      <c r="B10" s="255"/>
      <c r="D10" s="72"/>
      <c r="E10" s="330"/>
      <c r="F10" s="330"/>
    </row>
    <row r="11" spans="1:8" s="335" customFormat="1" ht="22.5" customHeight="1">
      <c r="A11" s="335">
        <v>1</v>
      </c>
      <c r="B11" s="332" t="s">
        <v>378</v>
      </c>
      <c r="C11" s="335" t="s">
        <v>380</v>
      </c>
      <c r="D11" s="253">
        <v>87.25</v>
      </c>
      <c r="E11" s="327"/>
      <c r="F11" s="327"/>
    </row>
    <row r="12" spans="1:8" s="335" customFormat="1" ht="22.5" customHeight="1" thickBot="1">
      <c r="A12" s="335">
        <v>2</v>
      </c>
      <c r="B12" s="336" t="s">
        <v>341</v>
      </c>
      <c r="C12" s="335" t="s">
        <v>381</v>
      </c>
      <c r="D12" s="253">
        <v>12.75</v>
      </c>
      <c r="E12" s="331"/>
      <c r="F12" s="327"/>
    </row>
    <row r="13" spans="1:8" s="335" customFormat="1" ht="15.75">
      <c r="B13" s="69"/>
      <c r="D13" s="333"/>
      <c r="E13" s="327"/>
      <c r="F13" s="327"/>
    </row>
    <row r="14" spans="1:8" s="335" customFormat="1" ht="16.5" thickBot="1">
      <c r="B14" s="69" t="s">
        <v>109</v>
      </c>
      <c r="D14" s="334">
        <v>100</v>
      </c>
      <c r="E14" s="327"/>
      <c r="F14" s="331"/>
    </row>
    <row r="15" spans="1:8" ht="16.5" thickTop="1">
      <c r="D15" s="325"/>
      <c r="E15" s="325"/>
      <c r="F15" s="325"/>
    </row>
    <row r="16" spans="1:8" ht="15.75">
      <c r="A16" s="325" t="s">
        <v>372</v>
      </c>
      <c r="B16" s="330"/>
      <c r="C16" s="330"/>
      <c r="D16" s="325"/>
      <c r="E16" s="328"/>
      <c r="F16" s="329"/>
      <c r="G16" s="330"/>
      <c r="H16" s="330"/>
    </row>
    <row r="17" spans="1:10" ht="15.75">
      <c r="A17" s="325" t="s">
        <v>373</v>
      </c>
      <c r="B17" s="325"/>
      <c r="C17" s="325"/>
      <c r="D17" s="325"/>
      <c r="E17" s="325"/>
      <c r="F17" s="325"/>
      <c r="G17" s="325"/>
      <c r="H17" s="325"/>
    </row>
    <row r="18" spans="1:10" ht="15.75">
      <c r="A18" s="325" t="s">
        <v>374</v>
      </c>
      <c r="B18" s="325"/>
      <c r="C18" s="325"/>
      <c r="D18" s="325"/>
      <c r="E18" s="325"/>
      <c r="F18" s="325"/>
      <c r="G18" s="325"/>
      <c r="H18" s="325"/>
      <c r="I18" s="162"/>
      <c r="J18" s="162"/>
    </row>
    <row r="19" spans="1:10" ht="15.75">
      <c r="A19" s="325" t="s">
        <v>376</v>
      </c>
      <c r="B19" s="325"/>
      <c r="C19" s="325"/>
      <c r="D19" s="325"/>
      <c r="E19" s="325"/>
      <c r="F19" s="325"/>
      <c r="G19" s="325"/>
      <c r="H19" s="325"/>
    </row>
    <row r="22" spans="1:10">
      <c r="A22" s="400" t="s">
        <v>164</v>
      </c>
      <c r="B22" s="400"/>
      <c r="C22" s="400"/>
    </row>
    <row r="23" spans="1:10">
      <c r="A23" s="401" t="s">
        <v>225</v>
      </c>
      <c r="B23" s="401"/>
      <c r="C23" s="401"/>
    </row>
  </sheetData>
  <mergeCells count="2">
    <mergeCell ref="A22:C22"/>
    <mergeCell ref="A23:C23"/>
  </mergeCells>
  <pageMargins left="0.7" right="0.7" top="0.75" bottom="0.75" header="0.3" footer="0.3"/>
  <pageSetup scale="9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K22" sqref="K22"/>
    </sheetView>
  </sheetViews>
  <sheetFormatPr defaultRowHeight="15"/>
  <cols>
    <col min="1" max="1" width="36.140625" bestFit="1" customWidth="1"/>
    <col min="2" max="2" width="5.7109375" customWidth="1"/>
    <col min="3" max="3" width="16.28515625" style="162" bestFit="1" customWidth="1"/>
    <col min="4" max="4" width="5.7109375" style="162" customWidth="1"/>
    <col min="5" max="5" width="16.28515625" bestFit="1" customWidth="1"/>
    <col min="6" max="6" width="4.5703125" customWidth="1"/>
  </cols>
  <sheetData>
    <row r="1" spans="1:6" ht="43.5">
      <c r="A1" s="150"/>
      <c r="B1" s="69" t="s">
        <v>111</v>
      </c>
      <c r="C1" s="70" t="s">
        <v>325</v>
      </c>
      <c r="D1" s="69"/>
      <c r="E1" s="70" t="s">
        <v>239</v>
      </c>
    </row>
    <row r="2" spans="1:6">
      <c r="A2" s="150"/>
      <c r="B2" s="150"/>
      <c r="C2" s="150"/>
      <c r="D2" s="150"/>
      <c r="E2" s="150"/>
    </row>
    <row r="3" spans="1:6">
      <c r="A3" s="148" t="s">
        <v>240</v>
      </c>
      <c r="B3" s="69">
        <v>15</v>
      </c>
      <c r="C3" s="73">
        <v>1364420</v>
      </c>
      <c r="D3" s="69"/>
      <c r="E3" s="73">
        <v>706728</v>
      </c>
      <c r="F3" s="150"/>
    </row>
    <row r="4" spans="1:6" ht="30">
      <c r="A4" s="148" t="s">
        <v>241</v>
      </c>
      <c r="B4" s="69">
        <v>16</v>
      </c>
      <c r="C4" s="73">
        <v>303688</v>
      </c>
      <c r="D4" s="69"/>
      <c r="E4" s="73">
        <v>511746</v>
      </c>
      <c r="F4" s="150"/>
    </row>
    <row r="5" spans="1:6" ht="30">
      <c r="A5" s="148" t="s">
        <v>242</v>
      </c>
      <c r="B5" s="69"/>
      <c r="C5" s="73">
        <v>729991</v>
      </c>
      <c r="D5" s="69"/>
      <c r="E5" s="73">
        <v>292103</v>
      </c>
      <c r="F5" s="150"/>
    </row>
    <row r="6" spans="1:6" ht="15.75" thickBot="1">
      <c r="A6" s="148" t="s">
        <v>243</v>
      </c>
      <c r="B6" s="150"/>
      <c r="C6" s="73">
        <v>45602</v>
      </c>
      <c r="D6" s="150"/>
      <c r="E6" s="73">
        <v>17240</v>
      </c>
      <c r="F6" s="150"/>
    </row>
    <row r="7" spans="1:6" ht="15.75" thickBot="1">
      <c r="A7" s="150"/>
      <c r="B7" s="150"/>
      <c r="C7" s="151">
        <f>SUM(C3:C6)</f>
        <v>2443701</v>
      </c>
      <c r="D7" s="150"/>
      <c r="E7" s="151">
        <v>1527817</v>
      </c>
      <c r="F7" s="150"/>
    </row>
    <row r="9" spans="1:6" ht="15.75" thickBot="1">
      <c r="A9" s="148" t="s">
        <v>244</v>
      </c>
      <c r="C9" s="74">
        <f>-13909.51+4993.54</f>
        <v>-8915.9700000000012</v>
      </c>
      <c r="E9" s="74">
        <v>8362</v>
      </c>
    </row>
    <row r="11" spans="1:6" ht="15.75">
      <c r="C11" s="156">
        <f>C7+C9</f>
        <v>2434785.0299999998</v>
      </c>
      <c r="E11" s="156">
        <f>E7+E9</f>
        <v>1536179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3" workbookViewId="0">
      <selection activeCell="K22" sqref="K22"/>
    </sheetView>
  </sheetViews>
  <sheetFormatPr defaultRowHeight="15"/>
  <cols>
    <col min="1" max="1" width="41.5703125" bestFit="1" customWidth="1"/>
    <col min="2" max="2" width="5.7109375" customWidth="1"/>
    <col min="3" max="3" width="16.5703125" bestFit="1" customWidth="1"/>
    <col min="4" max="4" width="6.28515625" customWidth="1"/>
    <col min="5" max="5" width="16.5703125" bestFit="1" customWidth="1"/>
  </cols>
  <sheetData>
    <row r="1" spans="1:5" s="162" customFormat="1" ht="36.75" customHeight="1">
      <c r="A1" s="150"/>
      <c r="B1" s="150"/>
      <c r="C1" s="232" t="s">
        <v>325</v>
      </c>
      <c r="D1" s="232"/>
      <c r="E1" s="232" t="s">
        <v>239</v>
      </c>
    </row>
    <row r="2" spans="1:5" s="162" customFormat="1"/>
    <row r="3" spans="1:5" s="162" customFormat="1">
      <c r="A3" s="143" t="s">
        <v>338</v>
      </c>
      <c r="B3" s="182">
        <v>17</v>
      </c>
      <c r="C3" s="183">
        <v>8751684</v>
      </c>
      <c r="D3" s="185"/>
      <c r="E3" s="183">
        <v>8746845</v>
      </c>
    </row>
    <row r="4" spans="1:5" s="162" customFormat="1">
      <c r="A4" s="143" t="s">
        <v>118</v>
      </c>
      <c r="B4" s="182">
        <v>10</v>
      </c>
      <c r="C4" s="183">
        <v>367067.88</v>
      </c>
      <c r="D4" s="185"/>
      <c r="E4" s="183">
        <v>203236</v>
      </c>
    </row>
    <row r="5" spans="1:5" s="162" customFormat="1">
      <c r="A5" s="143" t="s">
        <v>339</v>
      </c>
      <c r="B5" s="182">
        <v>18</v>
      </c>
      <c r="C5" s="183">
        <v>2837248.93</v>
      </c>
      <c r="D5" s="185"/>
      <c r="E5" s="183">
        <v>2669888.35</v>
      </c>
    </row>
    <row r="6" spans="1:5" s="162" customFormat="1" ht="15.75" thickBot="1">
      <c r="A6" s="187" t="s">
        <v>279</v>
      </c>
      <c r="B6" s="182"/>
      <c r="C6" s="188"/>
      <c r="D6" s="185"/>
      <c r="E6" s="188">
        <v>0</v>
      </c>
    </row>
    <row r="7" spans="1:5" s="162" customFormat="1" ht="15.75" thickBot="1">
      <c r="A7" s="179"/>
      <c r="B7" s="176"/>
      <c r="C7" s="186">
        <v>11956000.810000001</v>
      </c>
      <c r="D7" s="178"/>
      <c r="E7" s="186">
        <v>11619969.35</v>
      </c>
    </row>
    <row r="8" spans="1:5" s="162" customFormat="1">
      <c r="A8" s="179"/>
      <c r="B8" s="176"/>
      <c r="C8" s="250"/>
      <c r="D8" s="178"/>
      <c r="E8" s="250"/>
    </row>
    <row r="9" spans="1:5" s="162" customFormat="1">
      <c r="A9" s="179"/>
      <c r="B9" s="176"/>
      <c r="C9" s="250"/>
      <c r="D9" s="178"/>
      <c r="E9" s="250"/>
    </row>
    <row r="10" spans="1:5" s="162" customFormat="1">
      <c r="A10" s="179"/>
      <c r="B10" s="176"/>
      <c r="C10" s="250"/>
      <c r="D10" s="178"/>
      <c r="E10" s="250"/>
    </row>
    <row r="11" spans="1:5" s="162" customFormat="1"/>
    <row r="12" spans="1:5" ht="36.75" customHeight="1">
      <c r="A12" s="150"/>
      <c r="B12" s="150"/>
      <c r="C12" s="232" t="s">
        <v>325</v>
      </c>
      <c r="D12" s="232"/>
      <c r="E12" s="232" t="s">
        <v>239</v>
      </c>
    </row>
    <row r="13" spans="1:5" ht="15.75" customHeight="1">
      <c r="A13" s="233"/>
      <c r="B13" s="233"/>
      <c r="C13" s="162"/>
      <c r="D13" s="162"/>
      <c r="E13" s="162"/>
    </row>
    <row r="14" spans="1:5" ht="22.5" customHeight="1">
      <c r="A14" s="148" t="s">
        <v>127</v>
      </c>
      <c r="B14" s="148"/>
      <c r="C14" s="234">
        <v>7869185</v>
      </c>
      <c r="D14" s="234"/>
      <c r="E14" s="234">
        <v>8088097</v>
      </c>
    </row>
    <row r="15" spans="1:5" ht="22.5" customHeight="1">
      <c r="A15" s="148" t="s">
        <v>128</v>
      </c>
      <c r="B15" s="148"/>
      <c r="C15" s="234">
        <v>752557</v>
      </c>
      <c r="D15" s="234"/>
      <c r="E15" s="234">
        <v>658748</v>
      </c>
    </row>
    <row r="16" spans="1:5" ht="22.5" customHeight="1">
      <c r="A16" s="148" t="s">
        <v>326</v>
      </c>
      <c r="B16" s="148"/>
      <c r="C16" s="234">
        <v>90000</v>
      </c>
      <c r="D16" s="234"/>
      <c r="E16" s="235" t="s">
        <v>119</v>
      </c>
    </row>
    <row r="17" spans="1:5" ht="22.5" customHeight="1" thickBot="1">
      <c r="A17" s="148" t="s">
        <v>327</v>
      </c>
      <c r="B17" s="148"/>
      <c r="C17" s="234">
        <v>39942</v>
      </c>
      <c r="D17" s="234"/>
      <c r="E17" s="235" t="s">
        <v>119</v>
      </c>
    </row>
    <row r="18" spans="1:5">
      <c r="A18" s="162"/>
      <c r="B18" s="162"/>
      <c r="C18" s="236"/>
      <c r="D18" s="236"/>
      <c r="E18" s="236"/>
    </row>
    <row r="19" spans="1:5" ht="15.75" thickBot="1">
      <c r="A19" s="237" t="s">
        <v>109</v>
      </c>
      <c r="B19" s="237"/>
      <c r="C19" s="238">
        <f>SUM(C14:C18)</f>
        <v>8751684</v>
      </c>
      <c r="D19" s="238"/>
      <c r="E19" s="238">
        <f t="shared" ref="E19" si="0">SUM(E14:E18)</f>
        <v>8746845</v>
      </c>
    </row>
    <row r="20" spans="1:5" ht="15.75" thickTop="1"/>
    <row r="22" spans="1:5">
      <c r="A22" s="402"/>
      <c r="B22" s="239"/>
      <c r="C22" s="240" t="s">
        <v>328</v>
      </c>
      <c r="D22" s="239"/>
      <c r="E22" s="240" t="s">
        <v>328</v>
      </c>
    </row>
    <row r="23" spans="1:5">
      <c r="A23" s="402"/>
      <c r="B23" s="241"/>
      <c r="C23" s="242" t="s">
        <v>329</v>
      </c>
      <c r="D23" s="241"/>
      <c r="E23" s="242" t="s">
        <v>330</v>
      </c>
    </row>
    <row r="24" spans="1:5" ht="23.25" customHeight="1">
      <c r="A24" s="243"/>
      <c r="B24" s="243"/>
      <c r="C24" s="243"/>
      <c r="D24" s="243"/>
      <c r="E24" s="244"/>
    </row>
    <row r="25" spans="1:5" ht="23.25" customHeight="1">
      <c r="A25" s="245" t="s">
        <v>331</v>
      </c>
      <c r="B25" s="245"/>
      <c r="C25" s="246">
        <v>841200</v>
      </c>
      <c r="D25" s="245"/>
      <c r="E25" s="246">
        <v>468141.8</v>
      </c>
    </row>
    <row r="26" spans="1:5" ht="23.25" customHeight="1">
      <c r="A26" s="245" t="s">
        <v>332</v>
      </c>
      <c r="B26" s="245"/>
      <c r="C26" s="246">
        <v>1473000</v>
      </c>
      <c r="D26" s="245"/>
      <c r="E26" s="246">
        <v>703886</v>
      </c>
    </row>
    <row r="27" spans="1:5" ht="23.25" customHeight="1">
      <c r="A27" s="245" t="s">
        <v>333</v>
      </c>
      <c r="B27" s="245"/>
      <c r="C27" s="246">
        <v>9660</v>
      </c>
      <c r="D27" s="245"/>
      <c r="E27" s="246">
        <v>418814.48</v>
      </c>
    </row>
    <row r="28" spans="1:5" ht="23.25" customHeight="1">
      <c r="A28" s="245" t="s">
        <v>334</v>
      </c>
      <c r="B28" s="245"/>
      <c r="C28" s="246" t="s">
        <v>119</v>
      </c>
      <c r="D28" s="245"/>
      <c r="E28" s="246">
        <v>346200</v>
      </c>
    </row>
    <row r="29" spans="1:5" ht="23.25" customHeight="1">
      <c r="A29" s="245" t="s">
        <v>259</v>
      </c>
      <c r="B29" s="245"/>
      <c r="C29" s="246">
        <v>90358.46</v>
      </c>
      <c r="D29" s="245"/>
      <c r="E29" s="246">
        <v>24141.29</v>
      </c>
    </row>
    <row r="30" spans="1:5" ht="23.25" customHeight="1">
      <c r="A30" s="245" t="s">
        <v>335</v>
      </c>
      <c r="B30" s="245"/>
      <c r="C30" s="246">
        <v>123490.11999999998</v>
      </c>
      <c r="D30" s="245"/>
      <c r="E30" s="246">
        <v>117134.98000000001</v>
      </c>
    </row>
    <row r="31" spans="1:5" ht="23.25" customHeight="1">
      <c r="A31" s="245" t="s">
        <v>129</v>
      </c>
      <c r="B31" s="245"/>
      <c r="C31" s="246" t="s">
        <v>119</v>
      </c>
      <c r="D31" s="245"/>
      <c r="E31" s="246">
        <v>9600</v>
      </c>
    </row>
    <row r="32" spans="1:5" ht="23.25" customHeight="1">
      <c r="A32" s="245" t="s">
        <v>130</v>
      </c>
      <c r="B32" s="245"/>
      <c r="C32" s="246">
        <v>23118.16</v>
      </c>
      <c r="D32" s="245"/>
      <c r="E32" s="246">
        <v>12216.03</v>
      </c>
    </row>
    <row r="33" spans="1:5" ht="23.25" customHeight="1">
      <c r="A33" s="245" t="s">
        <v>131</v>
      </c>
      <c r="B33" s="245"/>
      <c r="C33" s="246" t="s">
        <v>119</v>
      </c>
      <c r="D33" s="245"/>
      <c r="E33" s="246">
        <v>100000</v>
      </c>
    </row>
    <row r="34" spans="1:5" ht="23.25" customHeight="1">
      <c r="A34" s="245" t="s">
        <v>132</v>
      </c>
      <c r="B34" s="245"/>
      <c r="C34" s="246">
        <v>24840</v>
      </c>
      <c r="D34" s="245"/>
      <c r="E34" s="246">
        <v>29440</v>
      </c>
    </row>
    <row r="35" spans="1:5" ht="23.25" customHeight="1">
      <c r="A35" s="245" t="s">
        <v>336</v>
      </c>
      <c r="B35" s="245"/>
      <c r="C35" s="246" t="s">
        <v>119</v>
      </c>
      <c r="D35" s="245"/>
      <c r="E35" s="246">
        <v>204140</v>
      </c>
    </row>
    <row r="36" spans="1:5" ht="23.25" customHeight="1">
      <c r="A36" s="245" t="s">
        <v>133</v>
      </c>
      <c r="B36" s="245"/>
      <c r="C36" s="246">
        <v>110862</v>
      </c>
      <c r="D36" s="245"/>
      <c r="E36" s="246">
        <v>117086</v>
      </c>
    </row>
    <row r="37" spans="1:5" ht="23.25" customHeight="1">
      <c r="A37" s="245" t="s">
        <v>134</v>
      </c>
      <c r="B37" s="245"/>
      <c r="C37" s="246">
        <v>14320</v>
      </c>
      <c r="D37" s="245"/>
      <c r="E37" s="246">
        <v>0</v>
      </c>
    </row>
    <row r="38" spans="1:5" ht="23.25" customHeight="1">
      <c r="A38" s="245" t="s">
        <v>337</v>
      </c>
      <c r="B38" s="245"/>
      <c r="C38" s="246">
        <v>25120</v>
      </c>
      <c r="D38" s="245"/>
      <c r="E38" s="246">
        <v>25620</v>
      </c>
    </row>
    <row r="39" spans="1:5" ht="23.25" customHeight="1">
      <c r="A39" s="245" t="s">
        <v>135</v>
      </c>
      <c r="B39" s="245"/>
      <c r="C39" s="246">
        <v>78220.05</v>
      </c>
      <c r="D39" s="245"/>
      <c r="E39" s="246">
        <v>81635.770000000019</v>
      </c>
    </row>
    <row r="40" spans="1:5" ht="23.25" customHeight="1">
      <c r="A40" s="245" t="s">
        <v>260</v>
      </c>
      <c r="B40" s="245"/>
      <c r="C40" s="246">
        <v>16160.14</v>
      </c>
      <c r="D40" s="245"/>
      <c r="E40" s="246">
        <v>4432</v>
      </c>
    </row>
    <row r="41" spans="1:5" ht="23.25" customHeight="1" thickBot="1">
      <c r="A41" s="245" t="s">
        <v>261</v>
      </c>
      <c r="B41" s="245"/>
      <c r="C41" s="246">
        <v>6900</v>
      </c>
      <c r="D41" s="245"/>
      <c r="E41" s="246">
        <v>7400</v>
      </c>
    </row>
    <row r="42" spans="1:5">
      <c r="A42" s="243"/>
      <c r="B42" s="243"/>
      <c r="C42" s="247"/>
      <c r="D42" s="243"/>
      <c r="E42" s="247"/>
    </row>
    <row r="43" spans="1:5" ht="15.75" thickBot="1">
      <c r="A43" s="248" t="s">
        <v>109</v>
      </c>
      <c r="B43" s="248"/>
      <c r="C43" s="249">
        <f>SUM(C25:C41)</f>
        <v>2837248.93</v>
      </c>
      <c r="D43" s="249"/>
      <c r="E43" s="249">
        <f t="shared" ref="E43" si="1">SUM(E25:E41)</f>
        <v>2669888.35</v>
      </c>
    </row>
    <row r="44" spans="1:5" ht="15.75" thickTop="1"/>
    <row r="45" spans="1:5" s="147" customFormat="1"/>
    <row r="46" spans="1:5" s="147" customFormat="1"/>
    <row r="52" spans="1:5">
      <c r="A52" s="71" t="s">
        <v>346</v>
      </c>
      <c r="B52" s="162"/>
      <c r="C52" s="162"/>
      <c r="D52" s="162"/>
      <c r="E52" s="162"/>
    </row>
    <row r="53" spans="1:5">
      <c r="A53" s="162"/>
      <c r="B53" s="162"/>
      <c r="C53" s="252" t="s">
        <v>324</v>
      </c>
      <c r="D53" s="162"/>
      <c r="E53" s="252" t="s">
        <v>262</v>
      </c>
    </row>
    <row r="54" spans="1:5">
      <c r="A54" s="162" t="s">
        <v>342</v>
      </c>
      <c r="B54" s="162"/>
      <c r="D54" s="258"/>
      <c r="E54" s="257">
        <v>5000</v>
      </c>
    </row>
    <row r="55" spans="1:5">
      <c r="A55" s="162" t="s">
        <v>343</v>
      </c>
      <c r="B55" s="162"/>
      <c r="D55" s="258"/>
      <c r="E55" s="257">
        <v>2000</v>
      </c>
    </row>
    <row r="56" spans="1:5">
      <c r="A56" s="77" t="s">
        <v>344</v>
      </c>
      <c r="B56" s="162"/>
      <c r="D56" s="258"/>
      <c r="E56" s="257">
        <v>144418</v>
      </c>
    </row>
    <row r="57" spans="1:5" ht="15.75" thickBot="1">
      <c r="A57" s="77" t="s">
        <v>345</v>
      </c>
      <c r="B57" s="162"/>
      <c r="C57" s="257">
        <v>6660</v>
      </c>
      <c r="D57" s="258"/>
      <c r="E57" s="257">
        <v>21185</v>
      </c>
    </row>
    <row r="58" spans="1:5">
      <c r="A58" s="162"/>
      <c r="B58" s="162"/>
      <c r="C58" s="256"/>
      <c r="D58" s="162"/>
      <c r="E58" s="251"/>
    </row>
    <row r="59" spans="1:5" ht="15.75" thickBot="1">
      <c r="A59" s="162"/>
      <c r="B59" s="162"/>
      <c r="C59" s="259">
        <v>6660</v>
      </c>
      <c r="D59" s="162"/>
      <c r="E59" s="259">
        <f>SUM(E54:E58)</f>
        <v>172603</v>
      </c>
    </row>
    <row r="60" spans="1:5" ht="15.75" thickTop="1"/>
  </sheetData>
  <mergeCells count="1">
    <mergeCell ref="A22:A2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K22" sqref="K22"/>
    </sheetView>
  </sheetViews>
  <sheetFormatPr defaultRowHeight="15"/>
  <cols>
    <col min="1" max="1" width="39.5703125" style="176" customWidth="1"/>
    <col min="2" max="2" width="9.140625" style="176" customWidth="1"/>
    <col min="3" max="3" width="16" style="178" customWidth="1"/>
    <col min="4" max="4" width="4" style="178" customWidth="1"/>
    <col min="5" max="5" width="16" style="178" customWidth="1"/>
  </cols>
  <sheetData>
    <row r="2" spans="1:5" ht="43.5">
      <c r="A2" s="179"/>
      <c r="B2" s="180" t="s">
        <v>111</v>
      </c>
      <c r="C2" s="181" t="s">
        <v>270</v>
      </c>
      <c r="E2" s="181" t="s">
        <v>271</v>
      </c>
    </row>
    <row r="3" spans="1:5">
      <c r="A3" s="179"/>
      <c r="B3" s="180"/>
      <c r="C3" s="181"/>
      <c r="E3" s="181"/>
    </row>
    <row r="4" spans="1:5">
      <c r="A4" s="143" t="s">
        <v>240</v>
      </c>
      <c r="B4" s="182">
        <v>15</v>
      </c>
      <c r="C4" s="183">
        <f>-'[1]Mapped Trial Balance 2013'!F91</f>
        <v>1364419.84</v>
      </c>
      <c r="D4" s="184"/>
      <c r="E4" s="183">
        <f>-('[1]Mapped Trial Balance 2012'!F83)</f>
        <v>706728.04</v>
      </c>
    </row>
    <row r="5" spans="1:5">
      <c r="A5" s="143" t="s">
        <v>272</v>
      </c>
      <c r="B5" s="182"/>
      <c r="C5" s="183">
        <f>-'[1]Mapped Trial Balance 2013'!F101</f>
        <v>45601.68</v>
      </c>
      <c r="D5" s="184"/>
      <c r="E5" s="183">
        <f>-'[1]Mapped Trial Balance 2012'!F93</f>
        <v>17240</v>
      </c>
    </row>
    <row r="6" spans="1:5">
      <c r="A6" s="143" t="s">
        <v>273</v>
      </c>
      <c r="B6" s="182"/>
      <c r="C6" s="183">
        <f>-'[1]Mapped Trial Balance 2013'!F97</f>
        <v>729991.25</v>
      </c>
      <c r="D6" s="185"/>
      <c r="E6" s="183">
        <f>-'[1]Mapped Trial Balance 2012'!F89</f>
        <v>292103.2</v>
      </c>
    </row>
    <row r="7" spans="1:5" ht="15.75" thickBot="1">
      <c r="A7" s="143" t="s">
        <v>274</v>
      </c>
      <c r="B7" s="182">
        <v>16</v>
      </c>
      <c r="C7" s="183">
        <f>-('[1]Mapped Trial Balance 2013'!F93+'[1]Mapped Trial Balance 2013'!F94)</f>
        <v>303688.45999999996</v>
      </c>
      <c r="D7" s="185"/>
      <c r="E7" s="183">
        <f>-('[1]Mapped Trial Balance 2012'!F85+'[1]Mapped Trial Balance 2012'!F86)</f>
        <v>511745.69999999995</v>
      </c>
    </row>
    <row r="8" spans="1:5" ht="15.75" thickBot="1">
      <c r="A8" s="179"/>
      <c r="B8" s="179"/>
      <c r="C8" s="186">
        <f>SUM(C4:C7)</f>
        <v>2443701.23</v>
      </c>
      <c r="D8" s="184"/>
      <c r="E8" s="186">
        <f>SUM(E4:E7)</f>
        <v>1527816.94</v>
      </c>
    </row>
    <row r="9" spans="1:5">
      <c r="A9" s="179"/>
      <c r="B9" s="179"/>
      <c r="C9" s="184"/>
      <c r="D9" s="184"/>
      <c r="E9" s="184"/>
    </row>
    <row r="10" spans="1:5">
      <c r="A10" s="143" t="s">
        <v>275</v>
      </c>
      <c r="B10" s="182"/>
      <c r="C10" s="183"/>
      <c r="D10" s="185"/>
      <c r="E10" s="183" t="s">
        <v>119</v>
      </c>
    </row>
    <row r="11" spans="1:5">
      <c r="A11" s="143" t="s">
        <v>276</v>
      </c>
      <c r="B11" s="182">
        <v>17</v>
      </c>
      <c r="C11" s="183">
        <f>-('[1]Mapped Trial Balance 2013'!F45+'[1]Mapped Trial Balance 2013'!F46+'[1]Mapped Trial Balance 2013'!F47+'[1]Mapped Trial Balance 2013'!F61)</f>
        <v>-8751684</v>
      </c>
      <c r="D11" s="185"/>
      <c r="E11" s="183">
        <v>-8746845</v>
      </c>
    </row>
    <row r="12" spans="1:5">
      <c r="A12" s="143" t="s">
        <v>277</v>
      </c>
      <c r="B12" s="182">
        <v>10</v>
      </c>
      <c r="C12" s="183">
        <v>-367067.88</v>
      </c>
      <c r="D12" s="185"/>
      <c r="E12" s="183">
        <v>-203236</v>
      </c>
    </row>
    <row r="13" spans="1:5">
      <c r="A13" s="143" t="s">
        <v>278</v>
      </c>
      <c r="B13" s="182">
        <v>18</v>
      </c>
      <c r="C13" s="183">
        <v>-2837248.93</v>
      </c>
      <c r="D13" s="185"/>
      <c r="E13" s="183">
        <v>-2669888.3499999996</v>
      </c>
    </row>
    <row r="14" spans="1:5" ht="15.75" thickBot="1">
      <c r="A14" s="187" t="s">
        <v>279</v>
      </c>
      <c r="B14" s="182"/>
      <c r="C14" s="188"/>
      <c r="D14" s="185"/>
      <c r="E14" s="188">
        <v>0</v>
      </c>
    </row>
    <row r="15" spans="1:5" ht="15.75" thickBot="1">
      <c r="A15" s="179"/>
      <c r="C15" s="186">
        <f>SUM(C11:C14)</f>
        <v>-11956000.810000001</v>
      </c>
      <c r="E15" s="186">
        <f>SUM(E11:E14)</f>
        <v>-11619969.35</v>
      </c>
    </row>
    <row r="16" spans="1:5">
      <c r="A16" s="179"/>
      <c r="C16" s="184"/>
      <c r="E16" s="184"/>
    </row>
    <row r="17" spans="1:5">
      <c r="A17" s="143" t="s">
        <v>244</v>
      </c>
      <c r="C17" s="188">
        <f>-13909.51+4993.54</f>
        <v>-8915.9700000000012</v>
      </c>
      <c r="E17" s="183">
        <f>-('[1]Mapped Trial Balance 2012'!F84+'[1]Mapped Trial Balance 2012'!F61)</f>
        <v>8362.2099999999991</v>
      </c>
    </row>
    <row r="18" spans="1:5" ht="15.75" thickBot="1">
      <c r="A18" s="189" t="s">
        <v>245</v>
      </c>
      <c r="C18" s="190">
        <f>C8+C15+C17</f>
        <v>-9521215.5500000007</v>
      </c>
      <c r="E18" s="190">
        <f>E8+E15+E17</f>
        <v>-10083790.199999999</v>
      </c>
    </row>
    <row r="19" spans="1:5">
      <c r="A19" s="179"/>
    </row>
    <row r="20" spans="1:5">
      <c r="A20" s="143" t="s">
        <v>280</v>
      </c>
      <c r="B20" s="191">
        <v>19</v>
      </c>
      <c r="C20" s="188" t="s">
        <v>119</v>
      </c>
      <c r="D20" s="192"/>
      <c r="E20" s="188" t="s">
        <v>119</v>
      </c>
    </row>
    <row r="21" spans="1:5">
      <c r="A21" s="179"/>
    </row>
    <row r="22" spans="1:5" ht="15.75" thickBot="1">
      <c r="A22" s="189" t="s">
        <v>281</v>
      </c>
      <c r="C22" s="193">
        <f>C18</f>
        <v>-9521215.5500000007</v>
      </c>
      <c r="E22" s="193">
        <f>E18</f>
        <v>-10083790.199999999</v>
      </c>
    </row>
    <row r="23" spans="1:5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2" sqref="K22"/>
    </sheetView>
  </sheetViews>
  <sheetFormatPr defaultRowHeight="15"/>
  <cols>
    <col min="1" max="1" width="66.42578125" style="147" bestFit="1" customWidth="1"/>
    <col min="2" max="2" width="16.42578125" style="147" customWidth="1"/>
    <col min="3" max="3" width="9.140625" style="147"/>
    <col min="4" max="4" width="11.7109375" style="147" bestFit="1" customWidth="1"/>
    <col min="5" max="5" width="9.140625" style="147"/>
    <col min="6" max="6" width="14.42578125" bestFit="1" customWidth="1"/>
    <col min="8" max="8" width="12" bestFit="1" customWidth="1"/>
    <col min="10" max="10" width="12" bestFit="1" customWidth="1"/>
  </cols>
  <sheetData>
    <row r="1" spans="1:10" ht="69.75" customHeight="1">
      <c r="A1" s="345"/>
      <c r="B1" s="349" t="s">
        <v>246</v>
      </c>
      <c r="C1" s="265"/>
      <c r="D1" s="347" t="s">
        <v>282</v>
      </c>
      <c r="E1" s="345"/>
      <c r="F1" s="349" t="s">
        <v>283</v>
      </c>
      <c r="G1" s="345"/>
      <c r="H1" s="347" t="s">
        <v>247</v>
      </c>
      <c r="I1" s="345"/>
      <c r="J1" s="347" t="s">
        <v>109</v>
      </c>
    </row>
    <row r="2" spans="1:10" ht="15.75" thickBot="1">
      <c r="A2" s="346"/>
      <c r="B2" s="350"/>
      <c r="C2" s="266"/>
      <c r="D2" s="348"/>
      <c r="E2" s="346"/>
      <c r="F2" s="350"/>
      <c r="G2" s="346"/>
      <c r="H2" s="348"/>
      <c r="I2" s="346"/>
      <c r="J2" s="348"/>
    </row>
    <row r="3" spans="1:10" ht="19.5" customHeight="1" thickBot="1">
      <c r="A3" s="267" t="s">
        <v>284</v>
      </c>
      <c r="B3" s="268">
        <v>15627560</v>
      </c>
      <c r="C3" s="266"/>
      <c r="D3" s="266"/>
      <c r="E3" s="269"/>
      <c r="F3" s="268">
        <v>10000000</v>
      </c>
      <c r="G3" s="269"/>
      <c r="H3" s="268">
        <v>-9917191</v>
      </c>
      <c r="I3" s="269"/>
      <c r="J3" s="268">
        <v>15710369</v>
      </c>
    </row>
    <row r="4" spans="1:10" ht="19.5" customHeight="1" thickBot="1">
      <c r="A4" s="269"/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9.5" customHeight="1">
      <c r="A5" s="264" t="s">
        <v>248</v>
      </c>
      <c r="B5" s="270" t="s">
        <v>119</v>
      </c>
      <c r="C5" s="261"/>
      <c r="D5" s="261"/>
      <c r="E5" s="263"/>
      <c r="F5" s="270" t="s">
        <v>119</v>
      </c>
      <c r="G5" s="263"/>
      <c r="H5" s="271">
        <v>-10083790</v>
      </c>
      <c r="I5" s="263"/>
      <c r="J5" s="271">
        <v>-10083790</v>
      </c>
    </row>
    <row r="6" spans="1:10" ht="19.5" customHeight="1" thickBot="1">
      <c r="A6" s="269" t="s">
        <v>249</v>
      </c>
      <c r="B6" s="272" t="s">
        <v>119</v>
      </c>
      <c r="C6" s="272"/>
      <c r="D6" s="272"/>
      <c r="E6" s="269"/>
      <c r="F6" s="272" t="s">
        <v>119</v>
      </c>
      <c r="G6" s="269"/>
      <c r="H6" s="272" t="s">
        <v>119</v>
      </c>
      <c r="I6" s="269"/>
      <c r="J6" s="272" t="s">
        <v>119</v>
      </c>
    </row>
    <row r="7" spans="1:10" ht="19.5" customHeight="1" thickBot="1">
      <c r="A7" s="267" t="s">
        <v>249</v>
      </c>
      <c r="B7" s="273" t="s">
        <v>119</v>
      </c>
      <c r="C7" s="273"/>
      <c r="D7" s="273"/>
      <c r="E7" s="269"/>
      <c r="F7" s="273" t="s">
        <v>119</v>
      </c>
      <c r="G7" s="269"/>
      <c r="H7" s="274">
        <v>-10083790</v>
      </c>
      <c r="I7" s="269"/>
      <c r="J7" s="274">
        <v>-10083790</v>
      </c>
    </row>
    <row r="8" spans="1:10" ht="19.5" customHeight="1">
      <c r="A8" s="275" t="s">
        <v>347</v>
      </c>
      <c r="B8" s="261"/>
      <c r="C8" s="261"/>
      <c r="D8" s="261"/>
      <c r="E8" s="263"/>
      <c r="F8" s="261"/>
      <c r="G8" s="263"/>
      <c r="H8" s="261"/>
      <c r="I8" s="263"/>
      <c r="J8" s="261"/>
    </row>
    <row r="9" spans="1:10" ht="19.5" customHeight="1">
      <c r="A9" s="264" t="s">
        <v>348</v>
      </c>
      <c r="B9" s="261"/>
      <c r="C9" s="261"/>
      <c r="D9" s="271">
        <v>20008000</v>
      </c>
      <c r="E9" s="263"/>
      <c r="F9" s="261"/>
      <c r="G9" s="263"/>
      <c r="H9" s="261"/>
      <c r="I9" s="263"/>
      <c r="J9" s="271">
        <v>20008000</v>
      </c>
    </row>
    <row r="10" spans="1:10" ht="19.5" customHeight="1" thickBot="1">
      <c r="A10" s="267" t="s">
        <v>250</v>
      </c>
      <c r="B10" s="266"/>
      <c r="C10" s="266"/>
      <c r="D10" s="268">
        <v>20008000</v>
      </c>
      <c r="E10" s="269"/>
      <c r="F10" s="266"/>
      <c r="G10" s="269"/>
      <c r="H10" s="266"/>
      <c r="I10" s="269"/>
      <c r="J10" s="268">
        <v>20008000</v>
      </c>
    </row>
    <row r="11" spans="1:10" ht="19.5" customHeight="1" thickBot="1">
      <c r="A11" s="267" t="s">
        <v>349</v>
      </c>
      <c r="B11" s="268">
        <v>15627560</v>
      </c>
      <c r="C11" s="266"/>
      <c r="D11" s="268">
        <v>20008000</v>
      </c>
      <c r="E11" s="269"/>
      <c r="F11" s="268">
        <v>10000000</v>
      </c>
      <c r="G11" s="269"/>
      <c r="H11" s="268">
        <v>-20000981</v>
      </c>
      <c r="I11" s="269"/>
      <c r="J11" s="268">
        <v>25634579</v>
      </c>
    </row>
    <row r="12" spans="1:10" ht="19.5" customHeight="1">
      <c r="A12" s="264" t="s">
        <v>248</v>
      </c>
      <c r="B12" s="270" t="s">
        <v>119</v>
      </c>
      <c r="C12" s="261"/>
      <c r="D12" s="261"/>
      <c r="E12" s="263"/>
      <c r="F12" s="270" t="s">
        <v>119</v>
      </c>
      <c r="G12" s="263"/>
      <c r="H12" s="271">
        <v>-9521216</v>
      </c>
      <c r="I12" s="263"/>
      <c r="J12" s="271">
        <v>-9521216</v>
      </c>
    </row>
    <row r="13" spans="1:10" ht="19.5" customHeight="1" thickBot="1">
      <c r="A13" s="269" t="s">
        <v>249</v>
      </c>
      <c r="B13" s="272" t="s">
        <v>119</v>
      </c>
      <c r="C13" s="272"/>
      <c r="D13" s="272"/>
      <c r="E13" s="269"/>
      <c r="F13" s="272" t="s">
        <v>119</v>
      </c>
      <c r="G13" s="269"/>
      <c r="H13" s="272" t="s">
        <v>119</v>
      </c>
      <c r="I13" s="269"/>
      <c r="J13" s="272" t="s">
        <v>119</v>
      </c>
    </row>
    <row r="14" spans="1:10" ht="19.5" customHeight="1" thickBot="1">
      <c r="A14" s="267" t="s">
        <v>249</v>
      </c>
      <c r="B14" s="273" t="s">
        <v>119</v>
      </c>
      <c r="C14" s="273"/>
      <c r="D14" s="273"/>
      <c r="E14" s="269"/>
      <c r="F14" s="273" t="s">
        <v>119</v>
      </c>
      <c r="G14" s="269"/>
      <c r="H14" s="274">
        <v>-9521216</v>
      </c>
      <c r="I14" s="269"/>
      <c r="J14" s="274">
        <v>-9521216</v>
      </c>
    </row>
    <row r="15" spans="1:10" ht="19.5" customHeight="1">
      <c r="A15" s="275" t="s">
        <v>347</v>
      </c>
      <c r="B15" s="261"/>
      <c r="C15" s="261"/>
      <c r="D15" s="261"/>
      <c r="E15" s="263"/>
      <c r="F15" s="261"/>
      <c r="G15" s="263"/>
      <c r="H15" s="261"/>
      <c r="I15" s="263"/>
      <c r="J15" s="261"/>
    </row>
    <row r="16" spans="1:10" ht="19.5" customHeight="1">
      <c r="A16" s="264" t="s">
        <v>350</v>
      </c>
      <c r="B16" s="271">
        <v>15006000</v>
      </c>
      <c r="C16" s="261"/>
      <c r="D16" s="271">
        <v>-15006000</v>
      </c>
      <c r="E16" s="263"/>
      <c r="F16" s="270" t="s">
        <v>351</v>
      </c>
      <c r="G16" s="263"/>
      <c r="H16" s="270" t="s">
        <v>352</v>
      </c>
      <c r="I16" s="263"/>
      <c r="J16" s="270" t="s">
        <v>353</v>
      </c>
    </row>
    <row r="17" spans="1:10" ht="19.5" customHeight="1">
      <c r="A17" s="264" t="s">
        <v>354</v>
      </c>
      <c r="B17" s="276" t="s">
        <v>119</v>
      </c>
      <c r="C17" s="261"/>
      <c r="D17" s="277">
        <v>-5002000</v>
      </c>
      <c r="E17" s="263"/>
      <c r="F17" s="276" t="s">
        <v>119</v>
      </c>
      <c r="G17" s="263"/>
      <c r="H17" s="276" t="s">
        <v>119</v>
      </c>
      <c r="I17" s="263"/>
      <c r="J17" s="278">
        <v>-5002000</v>
      </c>
    </row>
    <row r="18" spans="1:10" ht="19.5" customHeight="1" thickBot="1">
      <c r="A18" s="269" t="s">
        <v>348</v>
      </c>
      <c r="B18" s="279"/>
      <c r="C18" s="279"/>
      <c r="D18" s="280">
        <v>21402000</v>
      </c>
      <c r="E18" s="269"/>
      <c r="F18" s="279"/>
      <c r="G18" s="269"/>
      <c r="H18" s="279"/>
      <c r="I18" s="269"/>
      <c r="J18" s="268">
        <v>21402000</v>
      </c>
    </row>
    <row r="19" spans="1:10" ht="19.5" customHeight="1" thickBot="1">
      <c r="A19" s="267" t="s">
        <v>250</v>
      </c>
      <c r="B19" s="268">
        <v>15006000</v>
      </c>
      <c r="C19" s="266"/>
      <c r="D19" s="268">
        <v>1394000</v>
      </c>
      <c r="E19" s="269"/>
      <c r="F19" s="266" t="s">
        <v>355</v>
      </c>
      <c r="G19" s="269"/>
      <c r="H19" s="266" t="s">
        <v>355</v>
      </c>
      <c r="I19" s="269"/>
      <c r="J19" s="268">
        <v>16400000</v>
      </c>
    </row>
    <row r="20" spans="1:10" ht="19.5" customHeight="1" thickBot="1">
      <c r="A20" s="267" t="s">
        <v>356</v>
      </c>
      <c r="B20" s="268">
        <v>30633560</v>
      </c>
      <c r="C20" s="266"/>
      <c r="D20" s="268">
        <v>21402000</v>
      </c>
      <c r="E20" s="269"/>
      <c r="F20" s="268">
        <v>10000000</v>
      </c>
      <c r="G20" s="269"/>
      <c r="H20" s="268">
        <v>-29522197</v>
      </c>
      <c r="I20" s="269"/>
      <c r="J20" s="268">
        <v>32513363</v>
      </c>
    </row>
  </sheetData>
  <mergeCells count="9">
    <mergeCell ref="G1:G2"/>
    <mergeCell ref="H1:H2"/>
    <mergeCell ref="I1:I2"/>
    <mergeCell ref="J1:J2"/>
    <mergeCell ref="A1:A2"/>
    <mergeCell ref="B1:B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K22" sqref="K22"/>
    </sheetView>
  </sheetViews>
  <sheetFormatPr defaultRowHeight="15"/>
  <cols>
    <col min="1" max="1" width="73.5703125" style="162" bestFit="1" customWidth="1"/>
    <col min="2" max="2" width="20.140625" style="162" bestFit="1" customWidth="1"/>
    <col min="3" max="3" width="3.42578125" style="162" customWidth="1"/>
    <col min="4" max="4" width="16.5703125" style="162" bestFit="1" customWidth="1"/>
    <col min="6" max="6" width="59.28515625" bestFit="1" customWidth="1"/>
    <col min="7" max="7" width="16.5703125" bestFit="1" customWidth="1"/>
  </cols>
  <sheetData>
    <row r="1" spans="1:4" ht="34.5" customHeight="1">
      <c r="A1" s="281"/>
      <c r="B1" s="262" t="s">
        <v>285</v>
      </c>
      <c r="C1" s="281"/>
      <c r="D1" s="262" t="s">
        <v>286</v>
      </c>
    </row>
    <row r="2" spans="1:4" ht="20.25" customHeight="1">
      <c r="A2" s="281"/>
      <c r="B2" s="281"/>
      <c r="C2" s="281"/>
      <c r="D2" s="281"/>
    </row>
    <row r="3" spans="1:4" ht="20.25" customHeight="1">
      <c r="A3" s="275" t="s">
        <v>287</v>
      </c>
      <c r="B3" s="261"/>
      <c r="C3" s="281"/>
      <c r="D3" s="261"/>
    </row>
    <row r="4" spans="1:4" ht="20.25" customHeight="1">
      <c r="A4" s="264" t="s">
        <v>357</v>
      </c>
      <c r="B4" s="282">
        <v>-9521216</v>
      </c>
      <c r="C4" s="281"/>
      <c r="D4" s="282">
        <v>-10083790</v>
      </c>
    </row>
    <row r="5" spans="1:4" ht="20.25" customHeight="1">
      <c r="A5" s="283" t="s">
        <v>288</v>
      </c>
      <c r="B5" s="281"/>
      <c r="C5" s="281"/>
      <c r="D5" s="281"/>
    </row>
    <row r="6" spans="1:4" ht="20.25" customHeight="1">
      <c r="A6" s="264" t="s">
        <v>289</v>
      </c>
      <c r="B6" s="284">
        <v>259601</v>
      </c>
      <c r="C6" s="281"/>
      <c r="D6" s="284">
        <v>19026</v>
      </c>
    </row>
    <row r="7" spans="1:4" ht="20.25" customHeight="1">
      <c r="A7" s="264" t="s">
        <v>290</v>
      </c>
      <c r="B7" s="285" t="s">
        <v>119</v>
      </c>
      <c r="C7" s="281"/>
      <c r="D7" s="284">
        <v>4000</v>
      </c>
    </row>
    <row r="8" spans="1:4" ht="20.25" customHeight="1">
      <c r="A8" s="264" t="s">
        <v>291</v>
      </c>
      <c r="B8" s="285" t="s">
        <v>119</v>
      </c>
      <c r="C8" s="281"/>
      <c r="D8" s="284">
        <v>-292103</v>
      </c>
    </row>
    <row r="9" spans="1:4" ht="20.25" customHeight="1">
      <c r="A9" s="264" t="s">
        <v>358</v>
      </c>
      <c r="B9" s="284">
        <v>144094</v>
      </c>
      <c r="C9" s="281"/>
      <c r="D9" s="284">
        <v>79514</v>
      </c>
    </row>
    <row r="10" spans="1:4" ht="20.25" customHeight="1" thickBot="1">
      <c r="A10" s="264" t="s">
        <v>118</v>
      </c>
      <c r="B10" s="286">
        <v>367068</v>
      </c>
      <c r="C10" s="281"/>
      <c r="D10" s="286">
        <v>203236</v>
      </c>
    </row>
    <row r="11" spans="1:4" ht="20.25" customHeight="1">
      <c r="A11" s="281"/>
      <c r="B11" s="282">
        <v>-8750453</v>
      </c>
      <c r="C11" s="281"/>
      <c r="D11" s="282">
        <v>-10070117</v>
      </c>
    </row>
    <row r="12" spans="1:4" ht="20.25" customHeight="1">
      <c r="A12" s="281"/>
      <c r="B12" s="281"/>
      <c r="C12" s="281"/>
      <c r="D12" s="281"/>
    </row>
    <row r="13" spans="1:4" ht="20.25" customHeight="1">
      <c r="A13" s="283" t="s">
        <v>121</v>
      </c>
      <c r="B13" s="281"/>
      <c r="C13" s="281"/>
      <c r="D13" s="281"/>
    </row>
    <row r="14" spans="1:4" ht="20.25" customHeight="1">
      <c r="A14" s="264" t="s">
        <v>359</v>
      </c>
      <c r="B14" s="284">
        <v>292103</v>
      </c>
      <c r="C14" s="281"/>
      <c r="D14" s="285" t="s">
        <v>119</v>
      </c>
    </row>
    <row r="15" spans="1:4" ht="20.25" customHeight="1">
      <c r="A15" s="264" t="s">
        <v>360</v>
      </c>
      <c r="B15" s="284">
        <v>-5176563</v>
      </c>
      <c r="C15" s="281"/>
      <c r="D15" s="284">
        <v>1060303</v>
      </c>
    </row>
    <row r="16" spans="1:4" ht="20.25" customHeight="1">
      <c r="A16" s="264" t="s">
        <v>292</v>
      </c>
      <c r="B16" s="285" t="s">
        <v>119</v>
      </c>
      <c r="C16" s="281"/>
      <c r="D16" s="284">
        <v>-125000</v>
      </c>
    </row>
    <row r="17" spans="1:4" ht="20.25" customHeight="1" thickBot="1">
      <c r="A17" s="264" t="s">
        <v>122</v>
      </c>
      <c r="B17" s="280">
        <v>194914</v>
      </c>
      <c r="C17" s="281"/>
      <c r="D17" s="280">
        <v>26027</v>
      </c>
    </row>
    <row r="18" spans="1:4" ht="20.25" customHeight="1">
      <c r="A18" s="281"/>
      <c r="B18" s="282">
        <v>-4689546</v>
      </c>
      <c r="C18" s="281"/>
      <c r="D18" s="282">
        <v>961330</v>
      </c>
    </row>
    <row r="19" spans="1:4" ht="20.25" customHeight="1">
      <c r="A19" s="281"/>
      <c r="B19" s="281"/>
      <c r="C19" s="281"/>
      <c r="D19" s="281"/>
    </row>
    <row r="20" spans="1:4" ht="20.25" customHeight="1" thickBot="1">
      <c r="A20" s="264" t="s">
        <v>123</v>
      </c>
      <c r="B20" s="284">
        <v>10000</v>
      </c>
      <c r="C20" s="281"/>
      <c r="D20" s="285" t="s">
        <v>353</v>
      </c>
    </row>
    <row r="21" spans="1:4" ht="20.25" customHeight="1" thickBot="1">
      <c r="A21" s="275" t="s">
        <v>361</v>
      </c>
      <c r="B21" s="287">
        <v>-13429999</v>
      </c>
      <c r="C21" s="281"/>
      <c r="D21" s="287">
        <v>-9108787</v>
      </c>
    </row>
    <row r="22" spans="1:4" ht="20.25" customHeight="1">
      <c r="A22" s="281"/>
      <c r="B22" s="281"/>
      <c r="C22" s="281"/>
      <c r="D22" s="281"/>
    </row>
    <row r="23" spans="1:4" ht="20.25" customHeight="1">
      <c r="A23" s="275" t="s">
        <v>293</v>
      </c>
      <c r="B23" s="281"/>
      <c r="C23" s="281"/>
      <c r="D23" s="281"/>
    </row>
    <row r="24" spans="1:4" ht="20.25" customHeight="1">
      <c r="A24" s="264" t="s">
        <v>124</v>
      </c>
      <c r="B24" s="288">
        <v>-1207964</v>
      </c>
      <c r="C24" s="281"/>
      <c r="D24" s="288">
        <v>-88320</v>
      </c>
    </row>
    <row r="25" spans="1:4" ht="20.25" customHeight="1">
      <c r="A25" s="264" t="s">
        <v>294</v>
      </c>
      <c r="B25" s="289" t="s">
        <v>119</v>
      </c>
      <c r="C25" s="281"/>
      <c r="D25" s="288">
        <v>-14977906</v>
      </c>
    </row>
    <row r="26" spans="1:4" ht="20.25" customHeight="1">
      <c r="A26" s="264" t="s">
        <v>295</v>
      </c>
      <c r="B26" s="288">
        <v>14977906</v>
      </c>
      <c r="C26" s="281"/>
      <c r="D26" s="289" t="s">
        <v>119</v>
      </c>
    </row>
    <row r="27" spans="1:4" ht="20.25" customHeight="1">
      <c r="A27" s="264" t="s">
        <v>251</v>
      </c>
      <c r="B27" s="284">
        <v>2250000</v>
      </c>
      <c r="C27" s="281"/>
      <c r="D27" s="284">
        <v>10000000</v>
      </c>
    </row>
    <row r="28" spans="1:4" ht="20.25" customHeight="1" thickBot="1">
      <c r="A28" s="264" t="s">
        <v>296</v>
      </c>
      <c r="B28" s="280">
        <v>-17000001</v>
      </c>
      <c r="C28" s="281"/>
      <c r="D28" s="280">
        <v>-2250000</v>
      </c>
    </row>
    <row r="29" spans="1:4" ht="20.25" customHeight="1" thickBot="1">
      <c r="A29" s="275" t="s">
        <v>362</v>
      </c>
      <c r="B29" s="268">
        <v>-980059</v>
      </c>
      <c r="C29" s="281"/>
      <c r="D29" s="268">
        <v>-7316226</v>
      </c>
    </row>
    <row r="30" spans="1:4" ht="20.25" customHeight="1">
      <c r="A30" s="281"/>
      <c r="B30" s="281"/>
      <c r="C30" s="281"/>
      <c r="D30" s="281"/>
    </row>
    <row r="31" spans="1:4" ht="20.25" customHeight="1">
      <c r="A31" s="275" t="s">
        <v>297</v>
      </c>
      <c r="B31" s="281"/>
      <c r="C31" s="281"/>
      <c r="D31" s="281"/>
    </row>
    <row r="32" spans="1:4" ht="20.25" customHeight="1">
      <c r="A32" s="281"/>
      <c r="B32" s="281"/>
      <c r="C32" s="281"/>
      <c r="D32" s="281"/>
    </row>
    <row r="33" spans="1:4" ht="20.25" customHeight="1" thickBot="1">
      <c r="A33" s="264" t="s">
        <v>125</v>
      </c>
      <c r="B33" s="280">
        <v>14506000</v>
      </c>
      <c r="C33" s="281"/>
      <c r="D33" s="280">
        <v>12500000</v>
      </c>
    </row>
    <row r="34" spans="1:4" ht="20.25" customHeight="1" thickBot="1">
      <c r="A34" s="275" t="s">
        <v>298</v>
      </c>
      <c r="B34" s="268">
        <v>14506000</v>
      </c>
      <c r="C34" s="281"/>
      <c r="D34" s="268">
        <v>12500000</v>
      </c>
    </row>
    <row r="35" spans="1:4" ht="15" customHeight="1">
      <c r="A35" s="281"/>
      <c r="B35" s="281"/>
      <c r="C35" s="281"/>
      <c r="D35" s="281"/>
    </row>
    <row r="36" spans="1:4" ht="15" customHeight="1" thickBot="1">
      <c r="A36" s="275" t="s">
        <v>363</v>
      </c>
      <c r="B36" s="268">
        <v>95942</v>
      </c>
      <c r="C36" s="281"/>
      <c r="D36" s="268">
        <v>-3925013</v>
      </c>
    </row>
    <row r="37" spans="1:4" ht="15" customHeight="1" thickBot="1">
      <c r="A37" s="264" t="s">
        <v>126</v>
      </c>
      <c r="B37" s="268">
        <v>150477</v>
      </c>
      <c r="C37" s="281"/>
      <c r="D37" s="268">
        <v>4075490</v>
      </c>
    </row>
    <row r="38" spans="1:4" ht="15" customHeight="1" thickBot="1">
      <c r="A38" s="275" t="s">
        <v>364</v>
      </c>
      <c r="B38" s="290">
        <v>246419</v>
      </c>
      <c r="C38" s="281"/>
      <c r="D38" s="290">
        <v>150477</v>
      </c>
    </row>
    <row r="39" spans="1:4" ht="15" customHeight="1" thickTop="1">
      <c r="A39" s="75"/>
      <c r="B39" s="165"/>
      <c r="C39" s="194"/>
      <c r="D39" s="165"/>
    </row>
    <row r="40" spans="1:4" ht="15" customHeight="1" thickBot="1">
      <c r="A40" s="75" t="s">
        <v>299</v>
      </c>
      <c r="B40" s="196">
        <v>95942.109999999404</v>
      </c>
      <c r="C40" s="194"/>
      <c r="D40" s="196">
        <v>-3925012.9647463039</v>
      </c>
    </row>
    <row r="41" spans="1:4" ht="15" customHeight="1" thickBot="1">
      <c r="A41" s="148" t="s">
        <v>126</v>
      </c>
      <c r="B41" s="175">
        <v>150477.32525369711</v>
      </c>
      <c r="C41" s="195"/>
      <c r="D41" s="175">
        <v>4075490.290000001</v>
      </c>
    </row>
    <row r="42" spans="1:4" ht="15" customHeight="1" thickBot="1">
      <c r="A42" s="75" t="s">
        <v>300</v>
      </c>
      <c r="B42" s="197">
        <v>246419.43525369652</v>
      </c>
      <c r="C42" s="194"/>
      <c r="D42" s="197">
        <v>150477.32525369711</v>
      </c>
    </row>
    <row r="43" spans="1:4" ht="15" customHeight="1" thickTop="1"/>
    <row r="44" spans="1:4" ht="15" customHeight="1">
      <c r="B44" s="198"/>
      <c r="D44" s="198"/>
    </row>
    <row r="45" spans="1:4" ht="15" customHeight="1">
      <c r="B45" s="198"/>
      <c r="D45" s="198"/>
    </row>
    <row r="46" spans="1:4" ht="15" customHeight="1">
      <c r="B46" s="199"/>
      <c r="D46" s="199"/>
    </row>
    <row r="47" spans="1:4" ht="15" customHeight="1"/>
    <row r="48" spans="1:4" ht="15" customHeight="1">
      <c r="B48" s="200"/>
      <c r="D48" s="200"/>
    </row>
    <row r="49" spans="2:4" ht="15" customHeight="1"/>
    <row r="50" spans="2:4" ht="15" customHeight="1">
      <c r="B50" s="201"/>
      <c r="D50" s="201"/>
    </row>
    <row r="51" spans="2:4" ht="15" customHeight="1"/>
    <row r="52" spans="2:4" ht="15" customHeight="1">
      <c r="B52" s="198"/>
      <c r="D52" s="198"/>
    </row>
    <row r="53" spans="2:4" ht="15" customHeight="1"/>
    <row r="54" spans="2:4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Normal="100" zoomScaleSheetLayoutView="100" workbookViewId="0">
      <selection activeCell="K22" sqref="K22"/>
    </sheetView>
  </sheetViews>
  <sheetFormatPr defaultRowHeight="15"/>
  <cols>
    <col min="1" max="1" width="9.28515625" bestFit="1" customWidth="1"/>
    <col min="2" max="2" width="17.85546875" customWidth="1"/>
    <col min="4" max="4" width="11.7109375" customWidth="1"/>
    <col min="5" max="5" width="12" bestFit="1" customWidth="1"/>
    <col min="6" max="6" width="9.28515625" bestFit="1" customWidth="1"/>
    <col min="7" max="7" width="20.7109375" customWidth="1"/>
  </cols>
  <sheetData>
    <row r="1" spans="1:7">
      <c r="A1" s="153" t="s">
        <v>37</v>
      </c>
      <c r="B1" s="159"/>
      <c r="C1" s="160"/>
      <c r="D1" s="31"/>
      <c r="E1" s="31"/>
      <c r="F1" s="5"/>
      <c r="G1" s="5"/>
    </row>
    <row r="2" spans="1:7">
      <c r="A2" s="153" t="s">
        <v>38</v>
      </c>
      <c r="B2" s="153" t="s">
        <v>39</v>
      </c>
      <c r="C2" s="160"/>
      <c r="D2" s="31"/>
      <c r="E2" s="31"/>
      <c r="F2" s="5"/>
      <c r="G2" s="5"/>
    </row>
    <row r="3" spans="1:7" ht="15.75">
      <c r="B3" s="352" t="s">
        <v>301</v>
      </c>
      <c r="C3" s="352"/>
      <c r="D3" s="352"/>
      <c r="E3" s="352"/>
      <c r="F3" s="352"/>
      <c r="G3" s="352"/>
    </row>
    <row r="4" spans="1:7">
      <c r="A4" s="353" t="s">
        <v>1</v>
      </c>
      <c r="B4" s="355" t="s">
        <v>2</v>
      </c>
      <c r="C4" s="353" t="s">
        <v>3</v>
      </c>
      <c r="D4" s="2" t="s">
        <v>4</v>
      </c>
      <c r="E4" s="353" t="s">
        <v>5</v>
      </c>
      <c r="F4" s="353" t="s">
        <v>40</v>
      </c>
      <c r="G4" s="2" t="s">
        <v>4</v>
      </c>
    </row>
    <row r="5" spans="1:7">
      <c r="A5" s="354"/>
      <c r="B5" s="356"/>
      <c r="C5" s="354"/>
      <c r="D5" s="34">
        <v>41275</v>
      </c>
      <c r="E5" s="354"/>
      <c r="F5" s="354"/>
      <c r="G5" s="34">
        <v>41639</v>
      </c>
    </row>
    <row r="6" spans="1:7">
      <c r="A6" s="35">
        <v>1</v>
      </c>
      <c r="B6" s="38" t="s">
        <v>41</v>
      </c>
      <c r="C6" s="35"/>
      <c r="D6" s="37"/>
      <c r="E6" s="37"/>
      <c r="F6" s="37"/>
      <c r="G6" s="37">
        <f t="shared" ref="G6:G14" si="0">D6+E6-F6</f>
        <v>0</v>
      </c>
    </row>
    <row r="7" spans="1:7">
      <c r="A7" s="35">
        <v>2</v>
      </c>
      <c r="B7" s="36" t="s">
        <v>42</v>
      </c>
      <c r="C7" s="35"/>
      <c r="D7" s="37"/>
      <c r="E7" s="37"/>
      <c r="F7" s="37"/>
      <c r="G7" s="37">
        <f t="shared" si="0"/>
        <v>0</v>
      </c>
    </row>
    <row r="8" spans="1:7">
      <c r="A8" s="35">
        <v>3</v>
      </c>
      <c r="B8" s="38" t="s">
        <v>43</v>
      </c>
      <c r="C8" s="35"/>
      <c r="D8" s="37"/>
      <c r="E8" s="37"/>
      <c r="F8" s="37"/>
      <c r="G8" s="37">
        <f t="shared" si="0"/>
        <v>0</v>
      </c>
    </row>
    <row r="9" spans="1:7">
      <c r="A9" s="35">
        <v>4</v>
      </c>
      <c r="B9" s="38" t="s">
        <v>44</v>
      </c>
      <c r="C9" s="35"/>
      <c r="D9" s="37"/>
      <c r="E9" s="37"/>
      <c r="F9" s="37"/>
      <c r="G9" s="37">
        <f t="shared" si="0"/>
        <v>0</v>
      </c>
    </row>
    <row r="10" spans="1:7">
      <c r="A10" s="35">
        <v>5</v>
      </c>
      <c r="B10" s="38" t="s">
        <v>45</v>
      </c>
      <c r="C10" s="35"/>
      <c r="D10" s="37">
        <v>512441</v>
      </c>
      <c r="E10" s="37">
        <v>1207964</v>
      </c>
      <c r="F10" s="37"/>
      <c r="G10" s="37">
        <f t="shared" si="0"/>
        <v>1720405</v>
      </c>
    </row>
    <row r="11" spans="1:7">
      <c r="A11" s="35">
        <v>1</v>
      </c>
      <c r="B11" s="38" t="s">
        <v>46</v>
      </c>
      <c r="C11" s="35"/>
      <c r="D11" s="37">
        <v>696180</v>
      </c>
      <c r="E11" s="37"/>
      <c r="F11" s="37"/>
      <c r="G11" s="37">
        <f t="shared" si="0"/>
        <v>696180</v>
      </c>
    </row>
    <row r="12" spans="1:7">
      <c r="A12" s="35">
        <v>2</v>
      </c>
      <c r="B12" s="39"/>
      <c r="C12" s="35"/>
      <c r="D12" s="37"/>
      <c r="E12" s="37"/>
      <c r="F12" s="37"/>
      <c r="G12" s="37">
        <f t="shared" si="0"/>
        <v>0</v>
      </c>
    </row>
    <row r="13" spans="1:7">
      <c r="A13" s="35">
        <v>3</v>
      </c>
      <c r="B13" s="39"/>
      <c r="C13" s="35"/>
      <c r="D13" s="37"/>
      <c r="E13" s="37"/>
      <c r="F13" s="37"/>
      <c r="G13" s="37">
        <f t="shared" si="0"/>
        <v>0</v>
      </c>
    </row>
    <row r="14" spans="1:7" ht="15.75" thickBot="1">
      <c r="A14" s="40">
        <v>4</v>
      </c>
      <c r="B14" s="41"/>
      <c r="C14" s="40"/>
      <c r="D14" s="42"/>
      <c r="E14" s="42"/>
      <c r="F14" s="42"/>
      <c r="G14" s="42">
        <f t="shared" si="0"/>
        <v>0</v>
      </c>
    </row>
    <row r="15" spans="1:7" ht="15.75" thickBot="1">
      <c r="A15" s="43"/>
      <c r="B15" s="44" t="s">
        <v>47</v>
      </c>
      <c r="C15" s="45"/>
      <c r="D15" s="46">
        <f>SUM(D6:D14)</f>
        <v>1208621</v>
      </c>
      <c r="E15" s="46">
        <f>SUM(E6:E14)</f>
        <v>1207964</v>
      </c>
      <c r="F15" s="46">
        <f>SUM(F6:F14)</f>
        <v>0</v>
      </c>
      <c r="G15" s="47">
        <f>SUM(G6:G14)</f>
        <v>2416585</v>
      </c>
    </row>
    <row r="17" spans="1:7" ht="15.75">
      <c r="B17" s="352" t="s">
        <v>302</v>
      </c>
      <c r="C17" s="352"/>
      <c r="D17" s="352"/>
      <c r="E17" s="352"/>
      <c r="F17" s="352"/>
      <c r="G17" s="352"/>
    </row>
    <row r="18" spans="1:7">
      <c r="A18" s="353" t="s">
        <v>1</v>
      </c>
      <c r="B18" s="355" t="s">
        <v>2</v>
      </c>
      <c r="C18" s="353" t="s">
        <v>3</v>
      </c>
      <c r="D18" s="2" t="s">
        <v>4</v>
      </c>
      <c r="E18" s="353" t="s">
        <v>5</v>
      </c>
      <c r="F18" s="353" t="s">
        <v>40</v>
      </c>
      <c r="G18" s="2" t="s">
        <v>4</v>
      </c>
    </row>
    <row r="19" spans="1:7">
      <c r="A19" s="354"/>
      <c r="B19" s="356"/>
      <c r="C19" s="354"/>
      <c r="D19" s="34">
        <v>41275</v>
      </c>
      <c r="E19" s="354"/>
      <c r="F19" s="354"/>
      <c r="G19" s="34">
        <v>41639</v>
      </c>
    </row>
    <row r="20" spans="1:7">
      <c r="A20" s="35">
        <v>1</v>
      </c>
      <c r="B20" s="38" t="s">
        <v>41</v>
      </c>
      <c r="C20" s="35"/>
      <c r="D20" s="37">
        <v>0</v>
      </c>
      <c r="E20" s="37">
        <v>0</v>
      </c>
      <c r="F20" s="37"/>
      <c r="G20" s="37">
        <f>D20+E20</f>
        <v>0</v>
      </c>
    </row>
    <row r="21" spans="1:7">
      <c r="A21" s="35">
        <v>2</v>
      </c>
      <c r="B21" s="36" t="s">
        <v>42</v>
      </c>
      <c r="C21" s="35"/>
      <c r="D21" s="37"/>
      <c r="E21" s="37"/>
      <c r="F21" s="37"/>
      <c r="G21" s="37">
        <f>D21+E21</f>
        <v>0</v>
      </c>
    </row>
    <row r="22" spans="1:7">
      <c r="A22" s="35">
        <v>3</v>
      </c>
      <c r="B22" s="38" t="s">
        <v>48</v>
      </c>
      <c r="C22" s="35"/>
      <c r="D22" s="37"/>
      <c r="E22" s="48"/>
      <c r="F22" s="37"/>
      <c r="G22" s="37">
        <f>D22+E22</f>
        <v>0</v>
      </c>
    </row>
    <row r="23" spans="1:7">
      <c r="A23" s="35">
        <v>4</v>
      </c>
      <c r="B23" s="38" t="s">
        <v>44</v>
      </c>
      <c r="C23" s="35"/>
      <c r="D23" s="37"/>
      <c r="E23" s="37"/>
      <c r="F23" s="37"/>
      <c r="G23" s="37">
        <f>D23+E23</f>
        <v>0</v>
      </c>
    </row>
    <row r="24" spans="1:7">
      <c r="A24" s="35">
        <v>5</v>
      </c>
      <c r="B24" s="38" t="s">
        <v>45</v>
      </c>
      <c r="C24" s="35"/>
      <c r="D24" s="37">
        <v>271905</v>
      </c>
      <c r="E24" s="37">
        <v>267149</v>
      </c>
      <c r="F24" s="37"/>
      <c r="G24" s="37">
        <f>D24+E24-F24</f>
        <v>539054</v>
      </c>
    </row>
    <row r="25" spans="1:7">
      <c r="A25" s="35">
        <v>1</v>
      </c>
      <c r="B25" s="38" t="s">
        <v>46</v>
      </c>
      <c r="C25" s="35"/>
      <c r="D25" s="37">
        <v>196585</v>
      </c>
      <c r="E25" s="37">
        <v>99919</v>
      </c>
      <c r="F25" s="37"/>
      <c r="G25" s="37">
        <f>D25+E25-F25</f>
        <v>296504</v>
      </c>
    </row>
    <row r="26" spans="1:7">
      <c r="A26" s="35">
        <v>2</v>
      </c>
      <c r="B26" s="39"/>
      <c r="C26" s="35"/>
      <c r="D26" s="37"/>
      <c r="E26" s="37"/>
      <c r="F26" s="37"/>
      <c r="G26" s="37">
        <f>D26+E26-F26</f>
        <v>0</v>
      </c>
    </row>
    <row r="27" spans="1:7">
      <c r="A27" s="35">
        <v>3</v>
      </c>
      <c r="B27" s="39"/>
      <c r="C27" s="35"/>
      <c r="D27" s="37"/>
      <c r="E27" s="37"/>
      <c r="F27" s="37"/>
      <c r="G27" s="37">
        <f>D27+E27-F27</f>
        <v>0</v>
      </c>
    </row>
    <row r="28" spans="1:7" ht="15.75" thickBot="1">
      <c r="A28" s="40">
        <v>4</v>
      </c>
      <c r="B28" s="41"/>
      <c r="C28" s="40"/>
      <c r="D28" s="42"/>
      <c r="E28" s="42"/>
      <c r="F28" s="42"/>
      <c r="G28" s="42">
        <f>D28+E28-F28</f>
        <v>0</v>
      </c>
    </row>
    <row r="29" spans="1:7" ht="15.75" thickBot="1">
      <c r="A29" s="43"/>
      <c r="B29" s="44" t="s">
        <v>47</v>
      </c>
      <c r="C29" s="45"/>
      <c r="D29" s="46">
        <f>SUM(D20:D28)</f>
        <v>468490</v>
      </c>
      <c r="E29" s="46">
        <f>SUM(E20:E28)</f>
        <v>367068</v>
      </c>
      <c r="F29" s="46">
        <f>SUM(F20:F28)</f>
        <v>0</v>
      </c>
      <c r="G29" s="47">
        <f>SUM(G20:G28)</f>
        <v>835558</v>
      </c>
    </row>
    <row r="30" spans="1:7">
      <c r="A30" s="50"/>
      <c r="B30" s="51"/>
      <c r="C30" s="52"/>
      <c r="D30" s="53"/>
      <c r="E30" s="53"/>
      <c r="F30" s="53"/>
      <c r="G30" s="53"/>
    </row>
    <row r="31" spans="1:7" ht="15.75">
      <c r="B31" s="352" t="s">
        <v>303</v>
      </c>
      <c r="C31" s="352"/>
      <c r="D31" s="352"/>
      <c r="E31" s="352"/>
      <c r="F31" s="352"/>
      <c r="G31" s="352"/>
    </row>
    <row r="32" spans="1:7">
      <c r="A32" s="353" t="s">
        <v>1</v>
      </c>
      <c r="B32" s="355" t="s">
        <v>2</v>
      </c>
      <c r="C32" s="353" t="s">
        <v>3</v>
      </c>
      <c r="D32" s="2" t="s">
        <v>4</v>
      </c>
      <c r="E32" s="353" t="s">
        <v>5</v>
      </c>
      <c r="F32" s="353" t="s">
        <v>40</v>
      </c>
      <c r="G32" s="2" t="s">
        <v>4</v>
      </c>
    </row>
    <row r="33" spans="1:7">
      <c r="A33" s="354"/>
      <c r="B33" s="356"/>
      <c r="C33" s="354"/>
      <c r="D33" s="34">
        <v>41275</v>
      </c>
      <c r="E33" s="354"/>
      <c r="F33" s="354"/>
      <c r="G33" s="34">
        <v>41639</v>
      </c>
    </row>
    <row r="34" spans="1:7">
      <c r="A34" s="35">
        <v>1</v>
      </c>
      <c r="B34" s="36" t="s">
        <v>41</v>
      </c>
      <c r="C34" s="35"/>
      <c r="D34" s="37">
        <v>0</v>
      </c>
      <c r="E34" s="37"/>
      <c r="F34" s="37">
        <v>0</v>
      </c>
      <c r="G34" s="37">
        <f t="shared" ref="G34:G42" si="1">D34+E34-F34</f>
        <v>0</v>
      </c>
    </row>
    <row r="35" spans="1:7">
      <c r="A35" s="35">
        <v>2</v>
      </c>
      <c r="B35" s="38" t="s">
        <v>42</v>
      </c>
      <c r="C35" s="35"/>
      <c r="D35" s="37"/>
      <c r="E35" s="37"/>
      <c r="F35" s="37"/>
      <c r="G35" s="37">
        <f t="shared" si="1"/>
        <v>0</v>
      </c>
    </row>
    <row r="36" spans="1:7">
      <c r="A36" s="35">
        <v>3</v>
      </c>
      <c r="B36" s="38" t="s">
        <v>48</v>
      </c>
      <c r="C36" s="35"/>
      <c r="D36" s="37"/>
      <c r="E36" s="49"/>
      <c r="F36" s="37"/>
      <c r="G36" s="37">
        <f t="shared" si="1"/>
        <v>0</v>
      </c>
    </row>
    <row r="37" spans="1:7">
      <c r="A37" s="35">
        <v>4</v>
      </c>
      <c r="B37" s="38" t="s">
        <v>44</v>
      </c>
      <c r="C37" s="35"/>
      <c r="D37" s="37"/>
      <c r="E37" s="37"/>
      <c r="F37" s="37"/>
      <c r="G37" s="37">
        <f t="shared" si="1"/>
        <v>0</v>
      </c>
    </row>
    <row r="38" spans="1:7">
      <c r="A38" s="35">
        <v>5</v>
      </c>
      <c r="B38" s="38" t="s">
        <v>45</v>
      </c>
      <c r="C38" s="35"/>
      <c r="D38" s="37">
        <f t="shared" ref="D38:F39" si="2">D10-D24</f>
        <v>240536</v>
      </c>
      <c r="E38" s="37">
        <f>E10-E24</f>
        <v>940815</v>
      </c>
      <c r="F38" s="37">
        <f t="shared" si="2"/>
        <v>0</v>
      </c>
      <c r="G38" s="37">
        <f>D38+E38-F38</f>
        <v>1181351</v>
      </c>
    </row>
    <row r="39" spans="1:7">
      <c r="A39" s="35">
        <v>1</v>
      </c>
      <c r="B39" s="38" t="s">
        <v>46</v>
      </c>
      <c r="C39" s="35"/>
      <c r="D39" s="37">
        <f t="shared" si="2"/>
        <v>499595</v>
      </c>
      <c r="E39" s="37">
        <f t="shared" si="2"/>
        <v>-99919</v>
      </c>
      <c r="F39" s="37">
        <f t="shared" si="2"/>
        <v>0</v>
      </c>
      <c r="G39" s="37">
        <f>D39+E39-F39</f>
        <v>399676</v>
      </c>
    </row>
    <row r="40" spans="1:7">
      <c r="A40" s="35">
        <v>2</v>
      </c>
      <c r="B40" s="38"/>
      <c r="C40" s="35"/>
      <c r="D40" s="37"/>
      <c r="E40" s="37"/>
      <c r="F40" s="37"/>
      <c r="G40" s="37">
        <f t="shared" si="1"/>
        <v>0</v>
      </c>
    </row>
    <row r="41" spans="1:7">
      <c r="A41" s="35">
        <v>3</v>
      </c>
      <c r="B41" s="39"/>
      <c r="C41" s="35"/>
      <c r="D41" s="37"/>
      <c r="E41" s="37"/>
      <c r="F41" s="37"/>
      <c r="G41" s="37">
        <f t="shared" si="1"/>
        <v>0</v>
      </c>
    </row>
    <row r="42" spans="1:7" ht="15.75" thickBot="1">
      <c r="A42" s="40">
        <v>4</v>
      </c>
      <c r="B42" s="41"/>
      <c r="C42" s="40"/>
      <c r="D42" s="42"/>
      <c r="E42" s="42"/>
      <c r="F42" s="42"/>
      <c r="G42" s="42">
        <f t="shared" si="1"/>
        <v>0</v>
      </c>
    </row>
    <row r="43" spans="1:7" ht="15.75" thickBot="1">
      <c r="A43" s="43"/>
      <c r="B43" s="44" t="s">
        <v>47</v>
      </c>
      <c r="C43" s="45"/>
      <c r="D43" s="46">
        <f>SUM(D34:D42)</f>
        <v>740131</v>
      </c>
      <c r="E43" s="46">
        <f>SUM(E34:E42)</f>
        <v>840896</v>
      </c>
      <c r="F43" s="46">
        <f>SUM(F34:F42)</f>
        <v>0</v>
      </c>
      <c r="G43" s="47">
        <f>SUM(G34:G42)</f>
        <v>1581027</v>
      </c>
    </row>
    <row r="44" spans="1:7">
      <c r="A44" s="5" t="s">
        <v>24</v>
      </c>
      <c r="B44" s="5"/>
      <c r="G44" s="54" t="s">
        <v>26</v>
      </c>
    </row>
    <row r="45" spans="1:7">
      <c r="A45" s="5" t="s">
        <v>25</v>
      </c>
      <c r="B45" s="5"/>
      <c r="F45" s="351" t="s">
        <v>27</v>
      </c>
      <c r="G45" s="351"/>
    </row>
  </sheetData>
  <mergeCells count="19">
    <mergeCell ref="B3:G3"/>
    <mergeCell ref="A4:A5"/>
    <mergeCell ref="B4:B5"/>
    <mergeCell ref="C4:C5"/>
    <mergeCell ref="E4:E5"/>
    <mergeCell ref="F4:F5"/>
    <mergeCell ref="B17:G17"/>
    <mergeCell ref="A18:A19"/>
    <mergeCell ref="B18:B19"/>
    <mergeCell ref="C18:C19"/>
    <mergeCell ref="E18:E19"/>
    <mergeCell ref="F18:F19"/>
    <mergeCell ref="F45:G45"/>
    <mergeCell ref="B31:G31"/>
    <mergeCell ref="A32:A33"/>
    <mergeCell ref="B32:B33"/>
    <mergeCell ref="C32:C33"/>
    <mergeCell ref="E32:E33"/>
    <mergeCell ref="F32:F3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K22" sqref="K22"/>
    </sheetView>
  </sheetViews>
  <sheetFormatPr defaultRowHeight="23.25" customHeight="1"/>
  <cols>
    <col min="1" max="1" width="9.140625" style="152"/>
    <col min="2" max="2" width="13.7109375" style="152" customWidth="1"/>
    <col min="3" max="3" width="33.5703125" style="152" customWidth="1"/>
    <col min="4" max="4" width="6.42578125" style="152" bestFit="1" customWidth="1"/>
    <col min="5" max="10" width="15.7109375" style="152" customWidth="1"/>
    <col min="11" max="11" width="29.28515625" style="152" bestFit="1" customWidth="1"/>
    <col min="12" max="12" width="15.7109375" style="152" customWidth="1"/>
    <col min="13" max="16384" width="9.140625" style="152"/>
  </cols>
  <sheetData>
    <row r="1" spans="1:11" ht="23.25" customHeight="1">
      <c r="C1" s="153"/>
      <c r="D1" s="153"/>
      <c r="E1" s="154"/>
    </row>
    <row r="2" spans="1:11" ht="23.25" customHeight="1">
      <c r="A2" s="153" t="s">
        <v>37</v>
      </c>
      <c r="B2" s="159"/>
      <c r="C2" s="160"/>
      <c r="D2" s="153"/>
      <c r="E2" s="153"/>
    </row>
    <row r="3" spans="1:11" ht="23.25" customHeight="1">
      <c r="A3" s="153" t="s">
        <v>38</v>
      </c>
      <c r="B3" s="153" t="s">
        <v>39</v>
      </c>
      <c r="C3" s="160"/>
      <c r="D3" s="153"/>
      <c r="E3" s="153"/>
    </row>
    <row r="4" spans="1:11" ht="23.25" customHeight="1" thickBot="1">
      <c r="A4" s="357" t="s">
        <v>304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</row>
    <row r="5" spans="1:11" ht="33.75" customHeight="1">
      <c r="A5" s="214" t="s">
        <v>17</v>
      </c>
      <c r="B5" s="215"/>
      <c r="C5" s="216"/>
      <c r="D5" s="216" t="s">
        <v>252</v>
      </c>
      <c r="E5" s="216" t="s">
        <v>3</v>
      </c>
      <c r="F5" s="216" t="s">
        <v>253</v>
      </c>
      <c r="G5" s="216" t="s">
        <v>254</v>
      </c>
      <c r="H5" s="217" t="s">
        <v>305</v>
      </c>
      <c r="I5" s="216" t="s">
        <v>255</v>
      </c>
      <c r="J5" s="217" t="s">
        <v>306</v>
      </c>
      <c r="K5" s="218" t="s">
        <v>307</v>
      </c>
    </row>
    <row r="6" spans="1:11" ht="23.25" customHeight="1">
      <c r="A6" s="204">
        <v>1</v>
      </c>
      <c r="B6" s="203">
        <v>38360</v>
      </c>
      <c r="C6" s="205" t="s">
        <v>8</v>
      </c>
      <c r="D6" s="205" t="s">
        <v>256</v>
      </c>
      <c r="E6" s="206">
        <v>1</v>
      </c>
      <c r="F6" s="206">
        <v>110250</v>
      </c>
      <c r="G6" s="206">
        <v>132300</v>
      </c>
      <c r="H6" s="207">
        <v>15820.343399047852</v>
      </c>
      <c r="I6" s="207">
        <v>12</v>
      </c>
      <c r="J6" s="207">
        <v>3955.0858497619629</v>
      </c>
      <c r="K6" s="208">
        <v>11865.257549285889</v>
      </c>
    </row>
    <row r="7" spans="1:11" ht="23.25" customHeight="1">
      <c r="A7" s="204">
        <v>2</v>
      </c>
      <c r="B7" s="203">
        <v>38360</v>
      </c>
      <c r="C7" s="205" t="s">
        <v>6</v>
      </c>
      <c r="D7" s="205" t="s">
        <v>256</v>
      </c>
      <c r="E7" s="206">
        <v>1</v>
      </c>
      <c r="F7" s="206">
        <v>18900</v>
      </c>
      <c r="G7" s="206">
        <v>22680</v>
      </c>
      <c r="H7" s="207">
        <v>2712</v>
      </c>
      <c r="I7" s="207">
        <v>12</v>
      </c>
      <c r="J7" s="207">
        <v>678</v>
      </c>
      <c r="K7" s="208">
        <v>2034</v>
      </c>
    </row>
    <row r="8" spans="1:11" ht="23.25" customHeight="1">
      <c r="A8" s="204">
        <v>3</v>
      </c>
      <c r="B8" s="203">
        <v>39716</v>
      </c>
      <c r="C8" s="205" t="s">
        <v>18</v>
      </c>
      <c r="D8" s="205"/>
      <c r="E8" s="206">
        <v>1</v>
      </c>
      <c r="F8" s="206">
        <v>51750</v>
      </c>
      <c r="G8" s="206">
        <v>62100</v>
      </c>
      <c r="H8" s="207">
        <v>15145.9716796875</v>
      </c>
      <c r="I8" s="207">
        <v>12</v>
      </c>
      <c r="J8" s="207">
        <v>3786.492919921875</v>
      </c>
      <c r="K8" s="208">
        <v>11359.478759765625</v>
      </c>
    </row>
    <row r="9" spans="1:11" ht="23.25" customHeight="1">
      <c r="A9" s="204">
        <v>4</v>
      </c>
      <c r="B9" s="203" t="s">
        <v>10</v>
      </c>
      <c r="C9" s="205" t="s">
        <v>365</v>
      </c>
      <c r="D9" s="205"/>
      <c r="E9" s="206">
        <v>1</v>
      </c>
      <c r="F9" s="206">
        <v>70209</v>
      </c>
      <c r="G9" s="206">
        <v>70209</v>
      </c>
      <c r="H9" s="207">
        <v>48268.6875</v>
      </c>
      <c r="I9" s="207">
        <v>12</v>
      </c>
      <c r="J9" s="207">
        <v>12067.171875</v>
      </c>
      <c r="K9" s="208">
        <v>36201.515625</v>
      </c>
    </row>
    <row r="10" spans="1:11" ht="23.25" customHeight="1">
      <c r="A10" s="204">
        <v>5</v>
      </c>
      <c r="B10" s="203" t="s">
        <v>10</v>
      </c>
      <c r="C10" s="205" t="s">
        <v>366</v>
      </c>
      <c r="D10" s="205"/>
      <c r="E10" s="206">
        <v>1</v>
      </c>
      <c r="F10" s="206">
        <v>22512</v>
      </c>
      <c r="G10" s="206">
        <v>22512</v>
      </c>
      <c r="H10" s="207">
        <v>15477</v>
      </c>
      <c r="I10" s="207">
        <v>12</v>
      </c>
      <c r="J10" s="207">
        <v>3869.25</v>
      </c>
      <c r="K10" s="208">
        <v>11607.75</v>
      </c>
    </row>
    <row r="11" spans="1:11" ht="23.25" customHeight="1">
      <c r="A11" s="204">
        <v>6</v>
      </c>
      <c r="B11" s="203">
        <v>40784</v>
      </c>
      <c r="C11" s="205" t="s">
        <v>367</v>
      </c>
      <c r="D11" s="205"/>
      <c r="E11" s="206">
        <v>1</v>
      </c>
      <c r="F11" s="206">
        <v>76102</v>
      </c>
      <c r="G11" s="206">
        <v>76102</v>
      </c>
      <c r="H11" s="207">
        <v>52320.125</v>
      </c>
      <c r="I11" s="207">
        <v>12</v>
      </c>
      <c r="J11" s="207">
        <v>13080.03125</v>
      </c>
      <c r="K11" s="208">
        <v>39240.09375</v>
      </c>
    </row>
    <row r="12" spans="1:11" ht="23.25" customHeight="1">
      <c r="A12" s="204">
        <v>7</v>
      </c>
      <c r="B12" s="203">
        <v>40871</v>
      </c>
      <c r="C12" s="205" t="s">
        <v>368</v>
      </c>
      <c r="D12" s="205"/>
      <c r="E12" s="206">
        <v>1</v>
      </c>
      <c r="F12" s="206">
        <v>96181</v>
      </c>
      <c r="G12" s="206">
        <v>96181</v>
      </c>
      <c r="H12" s="207">
        <v>70632.921875</v>
      </c>
      <c r="I12" s="207">
        <v>12</v>
      </c>
      <c r="J12" s="207">
        <v>17658.23046875</v>
      </c>
      <c r="K12" s="208">
        <v>52974.69140625</v>
      </c>
    </row>
    <row r="13" spans="1:11" ht="23.25" customHeight="1">
      <c r="A13" s="204">
        <v>8</v>
      </c>
      <c r="B13" s="203">
        <v>40739</v>
      </c>
      <c r="C13" s="205" t="s">
        <v>20</v>
      </c>
      <c r="D13" s="205"/>
      <c r="E13" s="206">
        <v>1</v>
      </c>
      <c r="F13" s="206">
        <v>30357</v>
      </c>
      <c r="G13" s="206">
        <v>30357</v>
      </c>
      <c r="H13" s="207">
        <v>20158.9453125</v>
      </c>
      <c r="I13" s="207">
        <v>12</v>
      </c>
      <c r="J13" s="207">
        <v>5039.736328125</v>
      </c>
      <c r="K13" s="208">
        <v>15119.208984375</v>
      </c>
    </row>
    <row r="14" spans="1:11" ht="23.25" customHeight="1">
      <c r="A14" s="204">
        <v>9</v>
      </c>
      <c r="B14" s="203">
        <v>41304</v>
      </c>
      <c r="C14" s="205" t="s">
        <v>18</v>
      </c>
      <c r="D14" s="205"/>
      <c r="E14" s="206">
        <v>1</v>
      </c>
      <c r="F14" s="206">
        <v>91000</v>
      </c>
      <c r="G14" s="206">
        <v>91000</v>
      </c>
      <c r="H14" s="207"/>
      <c r="I14" s="207">
        <v>11</v>
      </c>
      <c r="J14" s="207">
        <v>20854.166666666664</v>
      </c>
      <c r="K14" s="208">
        <v>70145.833333333343</v>
      </c>
    </row>
    <row r="15" spans="1:11" ht="23.25" customHeight="1">
      <c r="A15" s="204">
        <v>10</v>
      </c>
      <c r="B15" s="203">
        <v>41368</v>
      </c>
      <c r="C15" s="202" t="s">
        <v>308</v>
      </c>
      <c r="D15" s="213" t="s">
        <v>309</v>
      </c>
      <c r="E15" s="206">
        <v>1</v>
      </c>
      <c r="F15" s="202">
        <v>247154</v>
      </c>
      <c r="G15" s="202">
        <v>247154</v>
      </c>
      <c r="H15" s="207"/>
      <c r="I15" s="207">
        <v>8</v>
      </c>
      <c r="J15" s="207">
        <v>41192.333333333336</v>
      </c>
      <c r="K15" s="208">
        <v>205961.66666666666</v>
      </c>
    </row>
    <row r="16" spans="1:11" ht="23.25" customHeight="1">
      <c r="A16" s="204">
        <v>11</v>
      </c>
      <c r="B16" s="203">
        <v>41368</v>
      </c>
      <c r="C16" s="202" t="s">
        <v>310</v>
      </c>
      <c r="D16" s="213" t="s">
        <v>309</v>
      </c>
      <c r="E16" s="206">
        <v>1</v>
      </c>
      <c r="F16" s="202">
        <v>134939</v>
      </c>
      <c r="G16" s="202">
        <v>134939</v>
      </c>
      <c r="H16" s="207"/>
      <c r="I16" s="207">
        <v>8</v>
      </c>
      <c r="J16" s="207">
        <v>22489.833333333332</v>
      </c>
      <c r="K16" s="208">
        <v>112449.16666666667</v>
      </c>
    </row>
    <row r="17" spans="1:11" ht="23.25" customHeight="1">
      <c r="A17" s="204">
        <v>12</v>
      </c>
      <c r="B17" s="203">
        <v>41396</v>
      </c>
      <c r="C17" s="202" t="s">
        <v>311</v>
      </c>
      <c r="D17" s="213" t="s">
        <v>309</v>
      </c>
      <c r="E17" s="206">
        <v>1</v>
      </c>
      <c r="F17" s="202">
        <v>734871</v>
      </c>
      <c r="G17" s="202">
        <v>734871</v>
      </c>
      <c r="H17" s="207"/>
      <c r="I17" s="207">
        <v>8</v>
      </c>
      <c r="J17" s="207">
        <v>122478.5</v>
      </c>
      <c r="K17" s="208">
        <v>612392.5</v>
      </c>
    </row>
    <row r="18" spans="1:11" ht="23.25" customHeight="1">
      <c r="A18" s="219"/>
      <c r="B18" s="220"/>
      <c r="C18" s="221" t="s">
        <v>317</v>
      </c>
      <c r="D18" s="221"/>
      <c r="E18" s="222"/>
      <c r="F18" s="222"/>
      <c r="G18" s="222">
        <f t="shared" ref="G18:K18" si="0">SUM(G6:G17)</f>
        <v>1720405</v>
      </c>
      <c r="H18" s="222">
        <f t="shared" si="0"/>
        <v>240535.99476623535</v>
      </c>
      <c r="I18" s="222"/>
      <c r="J18" s="222">
        <f t="shared" si="0"/>
        <v>267148.83202489221</v>
      </c>
      <c r="K18" s="222">
        <f t="shared" si="0"/>
        <v>1181351.162741343</v>
      </c>
    </row>
    <row r="19" spans="1:11" ht="23.25" customHeight="1">
      <c r="A19" s="204">
        <v>1</v>
      </c>
      <c r="B19" s="203" t="s">
        <v>19</v>
      </c>
      <c r="C19" s="205" t="s">
        <v>7</v>
      </c>
      <c r="D19" s="205"/>
      <c r="E19" s="206">
        <v>3</v>
      </c>
      <c r="F19" s="206">
        <v>17000</v>
      </c>
      <c r="G19" s="206">
        <v>61200</v>
      </c>
      <c r="H19" s="207">
        <v>26112</v>
      </c>
      <c r="I19" s="207">
        <v>12</v>
      </c>
      <c r="J19" s="207">
        <v>5222.4000000000005</v>
      </c>
      <c r="K19" s="208">
        <v>20889.599999999999</v>
      </c>
    </row>
    <row r="20" spans="1:11" ht="23.25" customHeight="1">
      <c r="A20" s="204">
        <v>2</v>
      </c>
      <c r="B20" s="203" t="s">
        <v>13</v>
      </c>
      <c r="C20" s="205" t="s">
        <v>21</v>
      </c>
      <c r="D20" s="205"/>
      <c r="E20" s="206">
        <v>1</v>
      </c>
      <c r="F20" s="206">
        <v>81900</v>
      </c>
      <c r="G20" s="206">
        <v>81900</v>
      </c>
      <c r="H20" s="207">
        <v>60060</v>
      </c>
      <c r="I20" s="207">
        <v>12</v>
      </c>
      <c r="J20" s="207">
        <v>12012</v>
      </c>
      <c r="K20" s="208">
        <v>48048</v>
      </c>
    </row>
    <row r="21" spans="1:11" ht="23.25" customHeight="1">
      <c r="A21" s="204">
        <v>3</v>
      </c>
      <c r="B21" s="203" t="s">
        <v>13</v>
      </c>
      <c r="C21" s="205" t="s">
        <v>22</v>
      </c>
      <c r="D21" s="205"/>
      <c r="E21" s="206">
        <v>4</v>
      </c>
      <c r="F21" s="206">
        <v>24570</v>
      </c>
      <c r="G21" s="206">
        <v>98280</v>
      </c>
      <c r="H21" s="207">
        <v>72072</v>
      </c>
      <c r="I21" s="207">
        <v>12</v>
      </c>
      <c r="J21" s="207">
        <v>14414.400000000001</v>
      </c>
      <c r="K21" s="208">
        <v>57657.599999999999</v>
      </c>
    </row>
    <row r="22" spans="1:11" ht="23.25" customHeight="1">
      <c r="A22" s="204">
        <v>4</v>
      </c>
      <c r="B22" s="203" t="s">
        <v>13</v>
      </c>
      <c r="C22" s="205" t="s">
        <v>23</v>
      </c>
      <c r="D22" s="205"/>
      <c r="E22" s="206">
        <v>4</v>
      </c>
      <c r="F22" s="206">
        <v>17640</v>
      </c>
      <c r="G22" s="206">
        <v>70560</v>
      </c>
      <c r="H22" s="207">
        <v>51744</v>
      </c>
      <c r="I22" s="207">
        <v>12</v>
      </c>
      <c r="J22" s="207">
        <v>10348.800000000001</v>
      </c>
      <c r="K22" s="208">
        <v>41395.199999999997</v>
      </c>
    </row>
    <row r="23" spans="1:11" ht="23.25" customHeight="1">
      <c r="A23" s="204">
        <v>5</v>
      </c>
      <c r="B23" s="203" t="s">
        <v>13</v>
      </c>
      <c r="C23" s="205" t="s">
        <v>312</v>
      </c>
      <c r="D23" s="205"/>
      <c r="E23" s="206">
        <v>4</v>
      </c>
      <c r="F23" s="206">
        <v>63490</v>
      </c>
      <c r="G23" s="206">
        <v>253960</v>
      </c>
      <c r="H23" s="207">
        <v>186237.33333333334</v>
      </c>
      <c r="I23" s="207">
        <v>12</v>
      </c>
      <c r="J23" s="207">
        <v>37247.466666666667</v>
      </c>
      <c r="K23" s="208">
        <v>148989.86666666667</v>
      </c>
    </row>
    <row r="24" spans="1:11" ht="23.25" customHeight="1">
      <c r="A24" s="204">
        <v>6</v>
      </c>
      <c r="B24" s="203">
        <v>40754</v>
      </c>
      <c r="C24" s="205" t="s">
        <v>313</v>
      </c>
      <c r="D24" s="205"/>
      <c r="E24" s="206">
        <v>1</v>
      </c>
      <c r="F24" s="206">
        <v>29000</v>
      </c>
      <c r="G24" s="206">
        <v>29000</v>
      </c>
      <c r="H24" s="207">
        <v>21266.666666666668</v>
      </c>
      <c r="I24" s="207">
        <v>12</v>
      </c>
      <c r="J24" s="207">
        <v>4253.3333333333339</v>
      </c>
      <c r="K24" s="208">
        <v>17013.333333333336</v>
      </c>
    </row>
    <row r="25" spans="1:11" ht="23.25" customHeight="1">
      <c r="A25" s="204">
        <v>7</v>
      </c>
      <c r="B25" s="203">
        <v>40827</v>
      </c>
      <c r="C25" s="205" t="s">
        <v>314</v>
      </c>
      <c r="D25" s="205"/>
      <c r="E25" s="206">
        <v>4</v>
      </c>
      <c r="F25" s="206">
        <v>1790</v>
      </c>
      <c r="G25" s="206">
        <v>7160</v>
      </c>
      <c r="H25" s="207">
        <v>5489.3333333333339</v>
      </c>
      <c r="I25" s="207">
        <v>12</v>
      </c>
      <c r="J25" s="207">
        <v>1097.8666666666668</v>
      </c>
      <c r="K25" s="208">
        <v>4391.4666666666672</v>
      </c>
    </row>
    <row r="26" spans="1:11" ht="23.25" customHeight="1">
      <c r="A26" s="204">
        <v>8</v>
      </c>
      <c r="B26" s="203">
        <v>40841</v>
      </c>
      <c r="C26" s="205" t="s">
        <v>315</v>
      </c>
      <c r="D26" s="205"/>
      <c r="E26" s="206">
        <v>1</v>
      </c>
      <c r="F26" s="206">
        <v>5800</v>
      </c>
      <c r="G26" s="206">
        <v>5800</v>
      </c>
      <c r="H26" s="207">
        <v>4485.333333333333</v>
      </c>
      <c r="I26" s="207">
        <v>12</v>
      </c>
      <c r="J26" s="207">
        <v>897.06666666666661</v>
      </c>
      <c r="K26" s="208">
        <v>3588.2666666666664</v>
      </c>
    </row>
    <row r="27" spans="1:11" ht="23.25" customHeight="1">
      <c r="A27" s="209">
        <v>9</v>
      </c>
      <c r="B27" s="203">
        <v>40934</v>
      </c>
      <c r="C27" s="210" t="s">
        <v>316</v>
      </c>
      <c r="D27" s="211"/>
      <c r="E27" s="212">
        <v>1</v>
      </c>
      <c r="F27" s="212">
        <v>88320</v>
      </c>
      <c r="G27" s="212">
        <v>88320</v>
      </c>
      <c r="H27" s="212">
        <v>72128</v>
      </c>
      <c r="I27" s="207">
        <v>12</v>
      </c>
      <c r="J27" s="207">
        <v>14425.6</v>
      </c>
      <c r="K27" s="208">
        <v>57702.400000000001</v>
      </c>
    </row>
    <row r="28" spans="1:11" ht="23.25" customHeight="1">
      <c r="A28" s="223"/>
      <c r="B28" s="224"/>
      <c r="C28" s="225" t="s">
        <v>318</v>
      </c>
      <c r="D28" s="225"/>
      <c r="E28" s="226"/>
      <c r="F28" s="226"/>
      <c r="G28" s="226">
        <f>SUM(G19:G27)</f>
        <v>696180</v>
      </c>
      <c r="H28" s="226">
        <f t="shared" ref="H28:K28" si="1">SUM(H19:H27)</f>
        <v>499594.66666666669</v>
      </c>
      <c r="I28" s="226">
        <f t="shared" si="1"/>
        <v>108</v>
      </c>
      <c r="J28" s="226">
        <f t="shared" si="1"/>
        <v>99918.933333333349</v>
      </c>
      <c r="K28" s="226">
        <f t="shared" si="1"/>
        <v>399675.7333333334</v>
      </c>
    </row>
    <row r="29" spans="1:11" ht="23.25" customHeight="1" thickBot="1">
      <c r="A29" s="227"/>
      <c r="B29" s="228"/>
      <c r="C29" s="229" t="s">
        <v>319</v>
      </c>
      <c r="D29" s="229"/>
      <c r="E29" s="230"/>
      <c r="F29" s="230"/>
      <c r="G29" s="230">
        <f>G18+G28</f>
        <v>2416585</v>
      </c>
      <c r="H29" s="230">
        <f t="shared" ref="H29:K29" si="2">H18+H28</f>
        <v>740130.6614329021</v>
      </c>
      <c r="I29" s="230"/>
      <c r="J29" s="230">
        <f t="shared" si="2"/>
        <v>367067.76535822556</v>
      </c>
      <c r="K29" s="230">
        <f t="shared" si="2"/>
        <v>1581026.8960746764</v>
      </c>
    </row>
    <row r="31" spans="1:11" s="176" customFormat="1" ht="15">
      <c r="A31" s="176" t="s">
        <v>24</v>
      </c>
      <c r="K31" s="231" t="s">
        <v>26</v>
      </c>
    </row>
    <row r="32" spans="1:11" s="176" customFormat="1" ht="15">
      <c r="A32" s="176" t="s">
        <v>25</v>
      </c>
      <c r="J32" s="358" t="s">
        <v>27</v>
      </c>
      <c r="K32" s="358"/>
    </row>
    <row r="33" s="176" customFormat="1" ht="15"/>
  </sheetData>
  <mergeCells count="2">
    <mergeCell ref="A4:K4"/>
    <mergeCell ref="J32:K32"/>
  </mergeCells>
  <pageMargins left="0.70866141732283505" right="0.70866141732283505" top="0.74803149606299202" bottom="0.74803149606299202" header="0.31496062992126" footer="0.31496062992126"/>
  <pageSetup paperSize="9" scale="6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K22" sqref="K22"/>
    </sheetView>
  </sheetViews>
  <sheetFormatPr defaultRowHeight="15"/>
  <cols>
    <col min="1" max="1" width="5" style="5" customWidth="1"/>
    <col min="2" max="2" width="31.42578125" style="5" bestFit="1" customWidth="1"/>
    <col min="3" max="3" width="6" style="5" customWidth="1"/>
    <col min="4" max="4" width="9.85546875" style="5" customWidth="1"/>
    <col min="5" max="5" width="6" style="5" bestFit="1" customWidth="1"/>
    <col min="6" max="6" width="9.140625" style="5" bestFit="1" customWidth="1"/>
    <col min="7" max="7" width="6" style="5" bestFit="1" customWidth="1"/>
    <col min="8" max="8" width="8.7109375" style="5" customWidth="1"/>
    <col min="9" max="9" width="5.85546875" style="5" customWidth="1"/>
    <col min="10" max="10" width="11.140625" style="5" customWidth="1"/>
    <col min="11" max="16384" width="9.140625" style="5"/>
  </cols>
  <sheetData>
    <row r="1" spans="1:13">
      <c r="C1" s="6"/>
    </row>
    <row r="2" spans="1:13" ht="18">
      <c r="A2" s="31" t="s">
        <v>37</v>
      </c>
      <c r="B2" s="32"/>
      <c r="C2" s="33"/>
      <c r="D2" s="31"/>
      <c r="E2" s="31"/>
      <c r="I2" s="7" t="s">
        <v>0</v>
      </c>
    </row>
    <row r="3" spans="1:13">
      <c r="A3" s="31" t="s">
        <v>38</v>
      </c>
      <c r="B3" s="31" t="s">
        <v>39</v>
      </c>
      <c r="C3" s="33"/>
      <c r="D3" s="31"/>
      <c r="E3" s="31"/>
    </row>
    <row r="4" spans="1:13">
      <c r="C4" s="6"/>
    </row>
    <row r="5" spans="1:13" ht="15.75">
      <c r="B5" s="362" t="s">
        <v>320</v>
      </c>
      <c r="C5" s="362"/>
      <c r="D5" s="362"/>
      <c r="E5" s="362"/>
      <c r="F5" s="362"/>
      <c r="G5" s="362"/>
      <c r="H5" s="362"/>
      <c r="I5" s="362"/>
      <c r="J5" s="362"/>
    </row>
    <row r="6" spans="1:13" ht="15.75">
      <c r="B6" s="8"/>
      <c r="C6" s="8"/>
      <c r="D6" s="8"/>
      <c r="E6" s="8"/>
      <c r="F6" s="8"/>
      <c r="G6" s="8"/>
      <c r="H6" s="8"/>
      <c r="I6" s="8"/>
      <c r="J6" s="8"/>
    </row>
    <row r="7" spans="1:13">
      <c r="C7" s="6"/>
    </row>
    <row r="8" spans="1:13">
      <c r="A8" s="363" t="s">
        <v>1</v>
      </c>
      <c r="B8" s="364" t="s">
        <v>2</v>
      </c>
      <c r="C8" s="361" t="s">
        <v>4</v>
      </c>
      <c r="D8" s="361"/>
      <c r="E8" s="359" t="s">
        <v>5</v>
      </c>
      <c r="F8" s="360"/>
      <c r="G8" s="359" t="s">
        <v>16</v>
      </c>
      <c r="H8" s="360"/>
      <c r="I8" s="359" t="s">
        <v>4</v>
      </c>
      <c r="J8" s="360"/>
    </row>
    <row r="9" spans="1:13">
      <c r="A9" s="363"/>
      <c r="B9" s="364"/>
      <c r="C9" s="9" t="s">
        <v>3</v>
      </c>
      <c r="D9" s="10" t="s">
        <v>322</v>
      </c>
      <c r="E9" s="9" t="s">
        <v>3</v>
      </c>
      <c r="F9" s="10"/>
      <c r="G9" s="9" t="s">
        <v>3</v>
      </c>
      <c r="H9" s="10"/>
      <c r="I9" s="9" t="s">
        <v>3</v>
      </c>
      <c r="J9" s="10" t="s">
        <v>257</v>
      </c>
    </row>
    <row r="10" spans="1:13">
      <c r="A10" s="11">
        <v>1</v>
      </c>
      <c r="B10" s="4" t="s">
        <v>8</v>
      </c>
      <c r="C10" s="12">
        <v>1</v>
      </c>
      <c r="D10" s="13">
        <v>132300</v>
      </c>
      <c r="E10" s="13"/>
      <c r="F10" s="13"/>
      <c r="G10" s="14"/>
      <c r="H10" s="15"/>
      <c r="I10" s="13">
        <f>C10+E10-G10</f>
        <v>1</v>
      </c>
      <c r="J10" s="13">
        <f>D10+F10-H10</f>
        <v>132300</v>
      </c>
    </row>
    <row r="11" spans="1:13">
      <c r="A11" s="11">
        <v>2</v>
      </c>
      <c r="B11" s="4" t="s">
        <v>9</v>
      </c>
      <c r="C11" s="12">
        <v>1</v>
      </c>
      <c r="D11" s="13">
        <v>22680</v>
      </c>
      <c r="E11" s="13"/>
      <c r="F11" s="13"/>
      <c r="G11" s="14"/>
      <c r="H11" s="15"/>
      <c r="I11" s="13">
        <f t="shared" ref="I11:I29" si="0">C11+E11-G11</f>
        <v>1</v>
      </c>
      <c r="J11" s="13">
        <f t="shared" ref="J11:J29" si="1">D11+F11-H11</f>
        <v>22680</v>
      </c>
    </row>
    <row r="12" spans="1:13">
      <c r="A12" s="11">
        <v>3</v>
      </c>
      <c r="B12" s="4" t="s">
        <v>30</v>
      </c>
      <c r="C12" s="16">
        <v>1</v>
      </c>
      <c r="D12" s="13">
        <v>62100</v>
      </c>
      <c r="E12" s="13"/>
      <c r="F12" s="17"/>
      <c r="G12" s="17"/>
      <c r="H12" s="13"/>
      <c r="I12" s="13">
        <f t="shared" si="0"/>
        <v>1</v>
      </c>
      <c r="J12" s="13">
        <f t="shared" si="1"/>
        <v>62100</v>
      </c>
    </row>
    <row r="13" spans="1:13">
      <c r="A13" s="11">
        <v>4</v>
      </c>
      <c r="B13" s="4" t="s">
        <v>28</v>
      </c>
      <c r="C13" s="12">
        <v>1</v>
      </c>
      <c r="D13" s="17">
        <v>76102</v>
      </c>
      <c r="E13" s="18"/>
      <c r="F13" s="17"/>
      <c r="G13" s="17"/>
      <c r="H13" s="13"/>
      <c r="I13" s="13">
        <f t="shared" si="0"/>
        <v>1</v>
      </c>
      <c r="J13" s="13">
        <f t="shared" si="1"/>
        <v>76102</v>
      </c>
    </row>
    <row r="14" spans="1:13">
      <c r="A14" s="11">
        <v>5</v>
      </c>
      <c r="B14" s="4" t="s">
        <v>29</v>
      </c>
      <c r="C14" s="12">
        <v>1</v>
      </c>
      <c r="D14" s="17">
        <v>92721</v>
      </c>
      <c r="E14" s="18"/>
      <c r="F14" s="17"/>
      <c r="G14" s="17"/>
      <c r="H14" s="13"/>
      <c r="I14" s="13">
        <f t="shared" si="0"/>
        <v>1</v>
      </c>
      <c r="J14" s="13">
        <f t="shared" si="1"/>
        <v>92721</v>
      </c>
    </row>
    <row r="15" spans="1:13">
      <c r="A15" s="11">
        <v>6</v>
      </c>
      <c r="B15" s="4" t="s">
        <v>18</v>
      </c>
      <c r="C15" s="12">
        <v>1</v>
      </c>
      <c r="D15" s="17">
        <v>96181</v>
      </c>
      <c r="E15" s="18"/>
      <c r="F15" s="17"/>
      <c r="G15" s="17"/>
      <c r="H15" s="13"/>
      <c r="I15" s="13">
        <f t="shared" si="0"/>
        <v>1</v>
      </c>
      <c r="J15" s="13">
        <f t="shared" si="1"/>
        <v>96181</v>
      </c>
    </row>
    <row r="16" spans="1:13">
      <c r="A16" s="11">
        <v>7</v>
      </c>
      <c r="B16" s="4" t="s">
        <v>11</v>
      </c>
      <c r="C16" s="12">
        <v>1</v>
      </c>
      <c r="D16" s="17">
        <v>30357</v>
      </c>
      <c r="E16" s="18"/>
      <c r="F16" s="17"/>
      <c r="G16" s="17"/>
      <c r="H16" s="13"/>
      <c r="I16" s="13">
        <f t="shared" si="0"/>
        <v>1</v>
      </c>
      <c r="J16" s="13">
        <f t="shared" si="1"/>
        <v>30357</v>
      </c>
      <c r="M16" s="19"/>
    </row>
    <row r="17" spans="1:13">
      <c r="A17" s="11">
        <v>8</v>
      </c>
      <c r="B17" s="155" t="s">
        <v>321</v>
      </c>
      <c r="C17" s="12"/>
      <c r="D17" s="17"/>
      <c r="E17" s="206">
        <v>1</v>
      </c>
      <c r="F17" s="206">
        <v>91000</v>
      </c>
      <c r="G17" s="17"/>
      <c r="H17" s="13"/>
      <c r="I17" s="13">
        <f t="shared" si="0"/>
        <v>1</v>
      </c>
      <c r="J17" s="13">
        <f t="shared" si="1"/>
        <v>91000</v>
      </c>
      <c r="M17" s="19"/>
    </row>
    <row r="18" spans="1:13">
      <c r="A18" s="11">
        <v>9</v>
      </c>
      <c r="B18" s="202" t="s">
        <v>308</v>
      </c>
      <c r="C18" s="12"/>
      <c r="D18" s="17"/>
      <c r="E18" s="206">
        <v>1</v>
      </c>
      <c r="F18" s="202">
        <v>247154</v>
      </c>
      <c r="G18" s="17"/>
      <c r="H18" s="13"/>
      <c r="I18" s="13">
        <f t="shared" si="0"/>
        <v>1</v>
      </c>
      <c r="J18" s="13">
        <f t="shared" si="1"/>
        <v>247154</v>
      </c>
      <c r="M18" s="19"/>
    </row>
    <row r="19" spans="1:13">
      <c r="A19" s="11">
        <v>10</v>
      </c>
      <c r="B19" s="202" t="s">
        <v>310</v>
      </c>
      <c r="C19" s="12"/>
      <c r="D19" s="17"/>
      <c r="E19" s="206">
        <v>1</v>
      </c>
      <c r="F19" s="202">
        <v>134939</v>
      </c>
      <c r="G19" s="17"/>
      <c r="H19" s="13"/>
      <c r="I19" s="13">
        <f t="shared" si="0"/>
        <v>1</v>
      </c>
      <c r="J19" s="13">
        <f t="shared" si="1"/>
        <v>134939</v>
      </c>
      <c r="M19" s="19"/>
    </row>
    <row r="20" spans="1:13">
      <c r="A20" s="11">
        <v>11</v>
      </c>
      <c r="B20" s="202" t="s">
        <v>311</v>
      </c>
      <c r="C20" s="12"/>
      <c r="D20" s="17"/>
      <c r="E20" s="206">
        <v>1</v>
      </c>
      <c r="F20" s="202">
        <v>734871</v>
      </c>
      <c r="G20" s="17"/>
      <c r="H20" s="13"/>
      <c r="I20" s="13">
        <f t="shared" si="0"/>
        <v>1</v>
      </c>
      <c r="J20" s="13">
        <f t="shared" si="1"/>
        <v>734871</v>
      </c>
      <c r="M20" s="19"/>
    </row>
    <row r="21" spans="1:13">
      <c r="A21" s="11">
        <v>12</v>
      </c>
      <c r="B21" s="4" t="s">
        <v>12</v>
      </c>
      <c r="C21" s="20">
        <v>3</v>
      </c>
      <c r="D21" s="22">
        <v>61200</v>
      </c>
      <c r="E21" s="22"/>
      <c r="F21" s="21"/>
      <c r="G21" s="21"/>
      <c r="H21" s="21"/>
      <c r="I21" s="13">
        <f t="shared" si="0"/>
        <v>3</v>
      </c>
      <c r="J21" s="13">
        <f t="shared" si="1"/>
        <v>61200</v>
      </c>
    </row>
    <row r="22" spans="1:13">
      <c r="A22" s="11">
        <v>13</v>
      </c>
      <c r="B22" s="4" t="s">
        <v>14</v>
      </c>
      <c r="C22" s="20">
        <v>1</v>
      </c>
      <c r="D22" s="4">
        <v>81900</v>
      </c>
      <c r="E22" s="4"/>
      <c r="F22" s="4"/>
      <c r="G22" s="4"/>
      <c r="H22" s="21"/>
      <c r="I22" s="13">
        <f t="shared" si="0"/>
        <v>1</v>
      </c>
      <c r="J22" s="13">
        <f t="shared" si="1"/>
        <v>81900</v>
      </c>
    </row>
    <row r="23" spans="1:13">
      <c r="A23" s="11">
        <v>14</v>
      </c>
      <c r="B23" s="4" t="s">
        <v>31</v>
      </c>
      <c r="C23" s="20">
        <v>4</v>
      </c>
      <c r="D23" s="4">
        <v>98280</v>
      </c>
      <c r="E23" s="4"/>
      <c r="F23" s="4"/>
      <c r="G23" s="4"/>
      <c r="H23" s="21"/>
      <c r="I23" s="13">
        <f t="shared" si="0"/>
        <v>4</v>
      </c>
      <c r="J23" s="13">
        <f t="shared" si="1"/>
        <v>98280</v>
      </c>
    </row>
    <row r="24" spans="1:13">
      <c r="A24" s="11">
        <v>15</v>
      </c>
      <c r="B24" s="4" t="s">
        <v>32</v>
      </c>
      <c r="C24" s="20">
        <v>4</v>
      </c>
      <c r="D24" s="4">
        <v>70560</v>
      </c>
      <c r="E24" s="4"/>
      <c r="F24" s="4"/>
      <c r="G24" s="4"/>
      <c r="H24" s="21"/>
      <c r="I24" s="13">
        <f t="shared" si="0"/>
        <v>4</v>
      </c>
      <c r="J24" s="13">
        <f t="shared" si="1"/>
        <v>70560</v>
      </c>
    </row>
    <row r="25" spans="1:13">
      <c r="A25" s="11">
        <v>16</v>
      </c>
      <c r="B25" s="4" t="s">
        <v>33</v>
      </c>
      <c r="C25" s="23">
        <v>4</v>
      </c>
      <c r="D25" s="24">
        <v>253960</v>
      </c>
      <c r="E25" s="24"/>
      <c r="F25" s="24"/>
      <c r="G25" s="24"/>
      <c r="H25" s="21"/>
      <c r="I25" s="13">
        <f t="shared" si="0"/>
        <v>4</v>
      </c>
      <c r="J25" s="13">
        <f t="shared" si="1"/>
        <v>253960</v>
      </c>
    </row>
    <row r="26" spans="1:13">
      <c r="A26" s="11">
        <v>17</v>
      </c>
      <c r="B26" s="4" t="s">
        <v>34</v>
      </c>
      <c r="C26" s="23">
        <v>1</v>
      </c>
      <c r="D26" s="24">
        <v>29000</v>
      </c>
      <c r="E26" s="24"/>
      <c r="F26" s="24"/>
      <c r="G26" s="24"/>
      <c r="H26" s="21"/>
      <c r="I26" s="13">
        <f t="shared" si="0"/>
        <v>1</v>
      </c>
      <c r="J26" s="13">
        <f t="shared" si="1"/>
        <v>29000</v>
      </c>
    </row>
    <row r="27" spans="1:13">
      <c r="A27" s="11">
        <v>18</v>
      </c>
      <c r="B27" s="4" t="s">
        <v>35</v>
      </c>
      <c r="C27" s="20">
        <v>4</v>
      </c>
      <c r="D27" s="25">
        <v>7160</v>
      </c>
      <c r="E27" s="4"/>
      <c r="F27" s="25"/>
      <c r="G27" s="25"/>
      <c r="H27" s="21"/>
      <c r="I27" s="13">
        <f t="shared" si="0"/>
        <v>4</v>
      </c>
      <c r="J27" s="13">
        <f t="shared" si="1"/>
        <v>7160</v>
      </c>
    </row>
    <row r="28" spans="1:13">
      <c r="A28" s="11">
        <v>19</v>
      </c>
      <c r="B28" s="4" t="s">
        <v>36</v>
      </c>
      <c r="C28" s="20">
        <v>1</v>
      </c>
      <c r="D28" s="25">
        <v>5800</v>
      </c>
      <c r="E28" s="4"/>
      <c r="F28" s="25"/>
      <c r="G28" s="25"/>
      <c r="H28" s="21"/>
      <c r="I28" s="13">
        <f t="shared" si="0"/>
        <v>1</v>
      </c>
      <c r="J28" s="13">
        <f t="shared" si="1"/>
        <v>5800</v>
      </c>
    </row>
    <row r="29" spans="1:13">
      <c r="A29" s="11">
        <v>20</v>
      </c>
      <c r="B29" s="155" t="s">
        <v>258</v>
      </c>
      <c r="C29" s="26">
        <v>1</v>
      </c>
      <c r="D29" s="27">
        <v>88320</v>
      </c>
      <c r="E29" s="26"/>
      <c r="F29" s="27"/>
      <c r="G29" s="27"/>
      <c r="H29" s="21"/>
      <c r="I29" s="13">
        <f t="shared" si="0"/>
        <v>1</v>
      </c>
      <c r="J29" s="13">
        <f t="shared" si="1"/>
        <v>88320</v>
      </c>
    </row>
    <row r="30" spans="1:13">
      <c r="A30" s="21"/>
      <c r="B30" s="28" t="s">
        <v>15</v>
      </c>
      <c r="C30" s="29"/>
      <c r="D30" s="30">
        <f>SUM(D10:D29)</f>
        <v>1208621</v>
      </c>
      <c r="E30" s="30">
        <f t="shared" ref="E30:J30" si="2">SUM(E10:E29)</f>
        <v>4</v>
      </c>
      <c r="F30" s="30">
        <f t="shared" si="2"/>
        <v>1207964</v>
      </c>
      <c r="G30" s="30"/>
      <c r="H30" s="30"/>
      <c r="I30" s="30"/>
      <c r="J30" s="30">
        <f t="shared" si="2"/>
        <v>2416585</v>
      </c>
    </row>
    <row r="34" spans="1:7">
      <c r="A34" s="5" t="s">
        <v>24</v>
      </c>
      <c r="G34" s="5" t="s">
        <v>26</v>
      </c>
    </row>
    <row r="35" spans="1:7">
      <c r="A35" s="5" t="s">
        <v>25</v>
      </c>
      <c r="G35" s="5" t="s">
        <v>27</v>
      </c>
    </row>
  </sheetData>
  <mergeCells count="7">
    <mergeCell ref="G8:H8"/>
    <mergeCell ref="I8:J8"/>
    <mergeCell ref="C8:D8"/>
    <mergeCell ref="B5:J5"/>
    <mergeCell ref="A8:A9"/>
    <mergeCell ref="B8:B9"/>
    <mergeCell ref="E8:F8"/>
  </mergeCells>
  <pageMargins left="0.7" right="0.7" top="0.75" bottom="0.75" header="0.3" footer="0.3"/>
  <pageSetup paperSize="9" scale="8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view="pageBreakPreview" zoomScale="90" zoomScaleNormal="100" zoomScaleSheetLayoutView="90" workbookViewId="0">
      <selection activeCell="K22" sqref="K22"/>
    </sheetView>
  </sheetViews>
  <sheetFormatPr defaultRowHeight="15"/>
  <cols>
    <col min="3" max="3" width="34.85546875" customWidth="1"/>
    <col min="4" max="4" width="27.7109375" customWidth="1"/>
  </cols>
  <sheetData>
    <row r="1" spans="1:5">
      <c r="A1" s="153" t="s">
        <v>37</v>
      </c>
      <c r="B1" s="159"/>
      <c r="C1" s="160"/>
      <c r="D1" s="31"/>
      <c r="E1" s="31"/>
    </row>
    <row r="2" spans="1:5">
      <c r="A2" s="153" t="s">
        <v>38</v>
      </c>
      <c r="B2" s="153" t="s">
        <v>39</v>
      </c>
      <c r="C2" s="160"/>
      <c r="D2" s="31"/>
      <c r="E2" s="31"/>
    </row>
    <row r="3" spans="1:5">
      <c r="B3" s="55"/>
      <c r="D3" s="1" t="s">
        <v>49</v>
      </c>
    </row>
    <row r="4" spans="1:5">
      <c r="D4" s="56" t="s">
        <v>50</v>
      </c>
    </row>
    <row r="5" spans="1:5">
      <c r="A5" s="39"/>
      <c r="B5" s="39"/>
      <c r="C5" s="57" t="s">
        <v>51</v>
      </c>
      <c r="D5" s="57" t="s">
        <v>52</v>
      </c>
    </row>
    <row r="6" spans="1:5">
      <c r="A6" s="39">
        <v>1</v>
      </c>
      <c r="B6" s="57" t="s">
        <v>53</v>
      </c>
      <c r="C6" s="3" t="s">
        <v>54</v>
      </c>
      <c r="D6" s="3"/>
    </row>
    <row r="7" spans="1:5">
      <c r="A7" s="39">
        <v>2</v>
      </c>
      <c r="B7" s="57" t="s">
        <v>53</v>
      </c>
      <c r="C7" s="3" t="s">
        <v>55</v>
      </c>
      <c r="D7" s="39"/>
    </row>
    <row r="8" spans="1:5">
      <c r="A8" s="39">
        <v>3</v>
      </c>
      <c r="B8" s="57" t="s">
        <v>53</v>
      </c>
      <c r="C8" s="3" t="s">
        <v>56</v>
      </c>
      <c r="D8" s="39"/>
    </row>
    <row r="9" spans="1:5">
      <c r="A9" s="39">
        <v>4</v>
      </c>
      <c r="B9" s="57" t="s">
        <v>53</v>
      </c>
      <c r="C9" s="3" t="s">
        <v>57</v>
      </c>
      <c r="D9" s="39"/>
    </row>
    <row r="10" spans="1:5">
      <c r="A10" s="39">
        <v>5</v>
      </c>
      <c r="B10" s="57" t="s">
        <v>53</v>
      </c>
      <c r="C10" s="3" t="s">
        <v>58</v>
      </c>
      <c r="D10" s="39"/>
    </row>
    <row r="11" spans="1:5">
      <c r="A11" s="39">
        <v>6</v>
      </c>
      <c r="B11" s="57" t="s">
        <v>53</v>
      </c>
      <c r="C11" s="3" t="s">
        <v>59</v>
      </c>
      <c r="D11" s="39"/>
    </row>
    <row r="12" spans="1:5">
      <c r="A12" s="39">
        <v>7</v>
      </c>
      <c r="B12" s="57" t="s">
        <v>53</v>
      </c>
      <c r="C12" s="3" t="s">
        <v>60</v>
      </c>
      <c r="D12" s="39"/>
    </row>
    <row r="13" spans="1:5">
      <c r="A13" s="39">
        <v>8</v>
      </c>
      <c r="B13" s="57" t="s">
        <v>53</v>
      </c>
      <c r="C13" s="3" t="s">
        <v>61</v>
      </c>
      <c r="D13" s="39"/>
    </row>
    <row r="14" spans="1:5">
      <c r="A14" s="57" t="s">
        <v>62</v>
      </c>
      <c r="B14" s="57"/>
      <c r="C14" s="57" t="s">
        <v>63</v>
      </c>
      <c r="D14" s="57"/>
    </row>
    <row r="15" spans="1:5">
      <c r="A15" s="39">
        <v>9</v>
      </c>
      <c r="B15" s="57" t="s">
        <v>64</v>
      </c>
      <c r="C15" s="3" t="s">
        <v>65</v>
      </c>
      <c r="D15" s="39"/>
    </row>
    <row r="16" spans="1:5">
      <c r="A16" s="39">
        <v>10</v>
      </c>
      <c r="B16" s="57" t="s">
        <v>64</v>
      </c>
      <c r="C16" s="3" t="s">
        <v>66</v>
      </c>
      <c r="D16" s="3"/>
    </row>
    <row r="17" spans="1:4">
      <c r="A17" s="39">
        <v>11</v>
      </c>
      <c r="B17" s="57" t="s">
        <v>64</v>
      </c>
      <c r="C17" s="3" t="s">
        <v>67</v>
      </c>
      <c r="D17" s="39"/>
    </row>
    <row r="18" spans="1:4">
      <c r="A18" s="57" t="s">
        <v>68</v>
      </c>
      <c r="B18" s="57"/>
      <c r="C18" s="57" t="s">
        <v>69</v>
      </c>
      <c r="D18" s="57"/>
    </row>
    <row r="19" spans="1:4">
      <c r="A19" s="39">
        <v>12</v>
      </c>
      <c r="B19" s="57" t="s">
        <v>70</v>
      </c>
      <c r="C19" s="3" t="s">
        <v>71</v>
      </c>
      <c r="D19" s="39"/>
    </row>
    <row r="20" spans="1:4">
      <c r="A20" s="39">
        <v>13</v>
      </c>
      <c r="B20" s="57" t="s">
        <v>70</v>
      </c>
      <c r="C20" s="57" t="s">
        <v>72</v>
      </c>
      <c r="D20" s="39"/>
    </row>
    <row r="21" spans="1:4">
      <c r="A21" s="39">
        <v>14</v>
      </c>
      <c r="B21" s="57" t="s">
        <v>70</v>
      </c>
      <c r="C21" s="3" t="s">
        <v>73</v>
      </c>
      <c r="D21" s="39"/>
    </row>
    <row r="22" spans="1:4">
      <c r="A22" s="39">
        <v>15</v>
      </c>
      <c r="B22" s="57" t="s">
        <v>70</v>
      </c>
      <c r="C22" s="3" t="s">
        <v>74</v>
      </c>
      <c r="D22" s="39"/>
    </row>
    <row r="23" spans="1:4">
      <c r="A23" s="39">
        <v>16</v>
      </c>
      <c r="B23" s="57" t="s">
        <v>70</v>
      </c>
      <c r="C23" s="3" t="s">
        <v>75</v>
      </c>
      <c r="D23" s="39"/>
    </row>
    <row r="24" spans="1:4">
      <c r="A24" s="39">
        <v>17</v>
      </c>
      <c r="B24" s="57" t="s">
        <v>70</v>
      </c>
      <c r="C24" s="3" t="s">
        <v>76</v>
      </c>
      <c r="D24" s="39"/>
    </row>
    <row r="25" spans="1:4">
      <c r="A25" s="39">
        <v>18</v>
      </c>
      <c r="B25" s="57" t="s">
        <v>70</v>
      </c>
      <c r="C25" s="3" t="s">
        <v>77</v>
      </c>
      <c r="D25" s="39"/>
    </row>
    <row r="26" spans="1:4">
      <c r="A26" s="39">
        <v>19</v>
      </c>
      <c r="B26" s="57" t="s">
        <v>70</v>
      </c>
      <c r="C26" s="3" t="s">
        <v>78</v>
      </c>
      <c r="D26" s="39"/>
    </row>
    <row r="27" spans="1:4">
      <c r="A27" s="57" t="s">
        <v>79</v>
      </c>
      <c r="B27" s="57"/>
      <c r="C27" s="57" t="s">
        <v>80</v>
      </c>
      <c r="D27" s="39"/>
    </row>
    <row r="28" spans="1:4">
      <c r="A28" s="39">
        <v>20</v>
      </c>
      <c r="B28" s="57" t="s">
        <v>81</v>
      </c>
      <c r="C28" s="3" t="s">
        <v>82</v>
      </c>
      <c r="D28" s="39"/>
    </row>
    <row r="29" spans="1:4">
      <c r="A29" s="39">
        <v>21</v>
      </c>
      <c r="B29" s="57" t="s">
        <v>81</v>
      </c>
      <c r="C29" s="3" t="s">
        <v>83</v>
      </c>
      <c r="D29" s="3"/>
    </row>
    <row r="30" spans="1:4">
      <c r="A30" s="39">
        <v>22</v>
      </c>
      <c r="B30" s="57" t="s">
        <v>81</v>
      </c>
      <c r="C30" s="3" t="s">
        <v>84</v>
      </c>
      <c r="D30" s="3"/>
    </row>
    <row r="31" spans="1:4">
      <c r="A31" s="39">
        <v>23</v>
      </c>
      <c r="B31" s="57" t="s">
        <v>81</v>
      </c>
      <c r="C31" s="3" t="s">
        <v>85</v>
      </c>
      <c r="D31" s="39"/>
    </row>
    <row r="32" spans="1:4">
      <c r="A32" s="57" t="s">
        <v>86</v>
      </c>
      <c r="B32" s="57"/>
      <c r="C32" s="57" t="s">
        <v>87</v>
      </c>
      <c r="D32" s="39"/>
    </row>
    <row r="33" spans="1:4">
      <c r="A33" s="39">
        <v>24</v>
      </c>
      <c r="B33" s="57" t="s">
        <v>88</v>
      </c>
      <c r="C33" s="3" t="s">
        <v>89</v>
      </c>
      <c r="D33" s="58">
        <v>2443701</v>
      </c>
    </row>
    <row r="34" spans="1:4">
      <c r="A34" s="39">
        <v>25</v>
      </c>
      <c r="B34" s="57" t="s">
        <v>88</v>
      </c>
      <c r="C34" s="3" t="s">
        <v>90</v>
      </c>
      <c r="D34" s="39"/>
    </row>
    <row r="35" spans="1:4">
      <c r="A35" s="39">
        <v>26</v>
      </c>
      <c r="B35" s="57" t="s">
        <v>88</v>
      </c>
      <c r="C35" s="3" t="s">
        <v>91</v>
      </c>
      <c r="D35" s="39"/>
    </row>
    <row r="36" spans="1:4">
      <c r="A36" s="39">
        <v>27</v>
      </c>
      <c r="B36" s="57" t="s">
        <v>88</v>
      </c>
      <c r="C36" s="3" t="s">
        <v>92</v>
      </c>
      <c r="D36" s="39"/>
    </row>
    <row r="37" spans="1:4">
      <c r="A37" s="39">
        <v>28</v>
      </c>
      <c r="B37" s="57" t="s">
        <v>88</v>
      </c>
      <c r="C37" s="3" t="s">
        <v>93</v>
      </c>
      <c r="D37" s="3"/>
    </row>
    <row r="38" spans="1:4">
      <c r="A38" s="39">
        <v>29</v>
      </c>
      <c r="B38" s="57" t="s">
        <v>88</v>
      </c>
      <c r="C38" s="59" t="s">
        <v>94</v>
      </c>
      <c r="D38" s="39"/>
    </row>
    <row r="39" spans="1:4">
      <c r="A39" s="39">
        <v>30</v>
      </c>
      <c r="B39" s="57" t="s">
        <v>88</v>
      </c>
      <c r="C39" s="3" t="s">
        <v>95</v>
      </c>
      <c r="D39" s="39"/>
    </row>
    <row r="40" spans="1:4">
      <c r="A40" s="39">
        <v>31</v>
      </c>
      <c r="B40" s="57" t="s">
        <v>88</v>
      </c>
      <c r="C40" s="3" t="s">
        <v>96</v>
      </c>
      <c r="D40" s="39"/>
    </row>
    <row r="41" spans="1:4">
      <c r="A41" s="39">
        <v>32</v>
      </c>
      <c r="B41" s="57" t="s">
        <v>88</v>
      </c>
      <c r="C41" s="3" t="s">
        <v>97</v>
      </c>
      <c r="D41" s="39"/>
    </row>
    <row r="42" spans="1:4">
      <c r="A42" s="39">
        <v>33</v>
      </c>
      <c r="B42" s="57" t="s">
        <v>88</v>
      </c>
      <c r="C42" s="3" t="s">
        <v>98</v>
      </c>
      <c r="D42" s="39"/>
    </row>
    <row r="43" spans="1:4">
      <c r="A43" s="60">
        <v>34</v>
      </c>
      <c r="B43" s="57" t="s">
        <v>88</v>
      </c>
      <c r="C43" s="3" t="s">
        <v>99</v>
      </c>
      <c r="D43" s="39"/>
    </row>
    <row r="44" spans="1:4">
      <c r="A44" s="57" t="s">
        <v>100</v>
      </c>
      <c r="B44" s="39"/>
      <c r="C44" s="57" t="s">
        <v>101</v>
      </c>
      <c r="D44" s="61"/>
    </row>
    <row r="45" spans="1:4">
      <c r="A45" s="39"/>
      <c r="B45" s="39"/>
      <c r="C45" s="57" t="s">
        <v>102</v>
      </c>
      <c r="D45" s="61"/>
    </row>
    <row r="48" spans="1:4">
      <c r="B48" s="62" t="s">
        <v>323</v>
      </c>
      <c r="C48" s="41"/>
      <c r="D48" s="57" t="s">
        <v>103</v>
      </c>
    </row>
    <row r="49" spans="2:5">
      <c r="B49" s="63"/>
      <c r="C49" s="64"/>
      <c r="D49" s="64"/>
    </row>
    <row r="50" spans="2:5">
      <c r="B50" s="65" t="s">
        <v>104</v>
      </c>
      <c r="C50" s="65"/>
      <c r="D50" s="39"/>
    </row>
    <row r="51" spans="2:5">
      <c r="B51" s="39" t="s">
        <v>105</v>
      </c>
      <c r="C51" s="39"/>
      <c r="D51" s="39">
        <v>3</v>
      </c>
    </row>
    <row r="52" spans="2:5">
      <c r="B52" s="39" t="s">
        <v>106</v>
      </c>
      <c r="C52" s="39"/>
      <c r="D52" s="39">
        <v>2</v>
      </c>
    </row>
    <row r="53" spans="2:5">
      <c r="B53" s="39" t="s">
        <v>107</v>
      </c>
      <c r="C53" s="39"/>
      <c r="D53" s="39"/>
    </row>
    <row r="54" spans="2:5">
      <c r="B54" s="66" t="s">
        <v>108</v>
      </c>
      <c r="C54" s="41"/>
      <c r="D54" s="39">
        <v>3</v>
      </c>
    </row>
    <row r="55" spans="2:5">
      <c r="B55" s="67"/>
      <c r="C55" s="68" t="s">
        <v>109</v>
      </c>
      <c r="D55" s="68">
        <f>SUM(D51:D54)</f>
        <v>8</v>
      </c>
    </row>
    <row r="57" spans="2:5">
      <c r="E57" s="54" t="s">
        <v>26</v>
      </c>
    </row>
    <row r="58" spans="2:5">
      <c r="D58" s="351" t="s">
        <v>27</v>
      </c>
      <c r="E58" s="351"/>
    </row>
    <row r="59" spans="2:5">
      <c r="B59" s="1" t="s">
        <v>110</v>
      </c>
    </row>
  </sheetData>
  <mergeCells count="1">
    <mergeCell ref="D58:E58"/>
  </mergeCells>
  <pageMargins left="0.7" right="0.7" top="0.75" bottom="0.75" header="0.3" footer="0.3"/>
  <pageSetup scale="7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view="pageBreakPreview" topLeftCell="A70" zoomScale="110" zoomScaleNormal="100" zoomScaleSheetLayoutView="110" workbookViewId="0">
      <selection activeCell="H85" sqref="H85:J86"/>
    </sheetView>
  </sheetViews>
  <sheetFormatPr defaultRowHeight="15"/>
  <cols>
    <col min="1" max="1" width="5.85546875" style="76" customWidth="1"/>
    <col min="2" max="5" width="9.140625" style="76"/>
    <col min="6" max="6" width="5.85546875" style="76" customWidth="1"/>
    <col min="7" max="7" width="9.140625" style="76"/>
    <col min="8" max="8" width="12.42578125" style="76" bestFit="1" customWidth="1"/>
    <col min="9" max="9" width="12.42578125" style="319" customWidth="1"/>
    <col min="10" max="10" width="8.7109375" style="76" customWidth="1"/>
    <col min="11" max="11" width="12" style="76" customWidth="1"/>
    <col min="12" max="16384" width="9.140625" style="76"/>
  </cols>
  <sheetData>
    <row r="1" spans="1:13" ht="18">
      <c r="A1" s="31" t="s">
        <v>37</v>
      </c>
      <c r="B1" s="32"/>
      <c r="C1" s="33"/>
      <c r="D1" s="31"/>
      <c r="E1" s="31"/>
      <c r="F1" s="78"/>
      <c r="G1" s="78"/>
      <c r="H1" s="78"/>
      <c r="I1" s="292"/>
      <c r="J1" s="78"/>
    </row>
    <row r="2" spans="1:13">
      <c r="A2" s="31" t="s">
        <v>38</v>
      </c>
      <c r="B2" s="31" t="s">
        <v>39</v>
      </c>
      <c r="C2" s="33"/>
      <c r="D2" s="31"/>
      <c r="E2" s="31"/>
      <c r="F2" s="78"/>
      <c r="G2" s="78"/>
      <c r="H2" s="78"/>
      <c r="I2" s="292"/>
      <c r="J2" s="78"/>
    </row>
    <row r="3" spans="1:13">
      <c r="A3" s="78"/>
      <c r="B3" s="1"/>
      <c r="C3" s="78"/>
      <c r="D3" s="78"/>
      <c r="E3" s="78"/>
      <c r="F3" s="78"/>
      <c r="G3" s="78"/>
      <c r="H3" s="1" t="s">
        <v>136</v>
      </c>
      <c r="I3" s="293"/>
    </row>
    <row r="4" spans="1:13">
      <c r="A4" s="78"/>
      <c r="B4" s="1"/>
      <c r="C4" s="78"/>
      <c r="D4" s="78"/>
      <c r="E4" s="78"/>
      <c r="F4" s="78"/>
      <c r="G4" s="78"/>
      <c r="H4" s="78"/>
      <c r="I4" s="292"/>
      <c r="J4" s="78" t="s">
        <v>228</v>
      </c>
    </row>
    <row r="5" spans="1:13" ht="15.75">
      <c r="A5" s="367" t="s">
        <v>137</v>
      </c>
      <c r="B5" s="367"/>
      <c r="C5" s="367"/>
      <c r="D5" s="367"/>
      <c r="E5" s="367"/>
      <c r="F5" s="367"/>
      <c r="G5" s="367"/>
      <c r="H5" s="367"/>
      <c r="I5" s="367"/>
      <c r="J5" s="367"/>
      <c r="K5" s="79"/>
      <c r="L5" s="79"/>
      <c r="M5" s="79"/>
    </row>
    <row r="6" spans="1:13" ht="36.75" customHeight="1" thickBot="1">
      <c r="A6" s="145"/>
      <c r="B6" s="368" t="s">
        <v>138</v>
      </c>
      <c r="C6" s="368"/>
      <c r="D6" s="368"/>
      <c r="E6" s="368"/>
      <c r="F6" s="369"/>
      <c r="G6" s="80" t="s">
        <v>139</v>
      </c>
      <c r="H6" s="80" t="s">
        <v>140</v>
      </c>
      <c r="I6" s="294" t="s">
        <v>324</v>
      </c>
      <c r="J6" s="81" t="s">
        <v>262</v>
      </c>
    </row>
    <row r="7" spans="1:13">
      <c r="A7" s="82">
        <v>1</v>
      </c>
      <c r="B7" s="370" t="s">
        <v>141</v>
      </c>
      <c r="C7" s="371"/>
      <c r="D7" s="371"/>
      <c r="E7" s="371"/>
      <c r="F7" s="371"/>
      <c r="G7" s="83">
        <v>70</v>
      </c>
      <c r="H7" s="83">
        <v>11100</v>
      </c>
      <c r="I7" s="295">
        <f>I9</f>
        <v>1668</v>
      </c>
      <c r="J7" s="144">
        <f>J9</f>
        <v>724</v>
      </c>
    </row>
    <row r="8" spans="1:13" ht="26.25">
      <c r="A8" s="84" t="s">
        <v>142</v>
      </c>
      <c r="B8" s="365" t="s">
        <v>143</v>
      </c>
      <c r="C8" s="365"/>
      <c r="D8" s="365"/>
      <c r="E8" s="365"/>
      <c r="F8" s="366"/>
      <c r="G8" s="85" t="s">
        <v>144</v>
      </c>
      <c r="H8" s="85">
        <v>11101</v>
      </c>
      <c r="I8" s="296"/>
      <c r="J8" s="86"/>
    </row>
    <row r="9" spans="1:13">
      <c r="A9" s="87" t="s">
        <v>145</v>
      </c>
      <c r="B9" s="365" t="s">
        <v>146</v>
      </c>
      <c r="C9" s="365"/>
      <c r="D9" s="365"/>
      <c r="E9" s="365"/>
      <c r="F9" s="366"/>
      <c r="G9" s="85">
        <v>704</v>
      </c>
      <c r="H9" s="85">
        <v>11102</v>
      </c>
      <c r="I9" s="297">
        <f>1364+304</f>
        <v>1668</v>
      </c>
      <c r="J9" s="146">
        <f>707+17</f>
        <v>724</v>
      </c>
    </row>
    <row r="10" spans="1:13">
      <c r="A10" s="87" t="s">
        <v>147</v>
      </c>
      <c r="B10" s="365" t="s">
        <v>148</v>
      </c>
      <c r="C10" s="365"/>
      <c r="D10" s="365"/>
      <c r="E10" s="365"/>
      <c r="F10" s="366"/>
      <c r="G10" s="88">
        <v>705</v>
      </c>
      <c r="H10" s="85">
        <v>11103</v>
      </c>
      <c r="I10" s="296"/>
      <c r="J10" s="86"/>
    </row>
    <row r="11" spans="1:13">
      <c r="A11" s="89">
        <v>2</v>
      </c>
      <c r="B11" s="372" t="s">
        <v>149</v>
      </c>
      <c r="C11" s="372"/>
      <c r="D11" s="372"/>
      <c r="E11" s="372"/>
      <c r="F11" s="373"/>
      <c r="G11" s="90">
        <v>708</v>
      </c>
      <c r="H11" s="91">
        <v>11104</v>
      </c>
      <c r="I11" s="298">
        <f>I13</f>
        <v>776</v>
      </c>
      <c r="J11" s="92">
        <f>J12+J13+J14</f>
        <v>812</v>
      </c>
    </row>
    <row r="12" spans="1:13">
      <c r="A12" s="93" t="s">
        <v>142</v>
      </c>
      <c r="B12" s="365" t="s">
        <v>150</v>
      </c>
      <c r="C12" s="365"/>
      <c r="D12" s="365"/>
      <c r="E12" s="365"/>
      <c r="F12" s="366"/>
      <c r="G12" s="85">
        <v>7081</v>
      </c>
      <c r="H12" s="94">
        <v>111041</v>
      </c>
      <c r="I12" s="299"/>
      <c r="J12" s="86"/>
    </row>
    <row r="13" spans="1:13">
      <c r="A13" s="93" t="s">
        <v>151</v>
      </c>
      <c r="B13" s="365" t="s">
        <v>264</v>
      </c>
      <c r="C13" s="365"/>
      <c r="D13" s="365"/>
      <c r="E13" s="365"/>
      <c r="F13" s="366"/>
      <c r="G13" s="85">
        <v>7082</v>
      </c>
      <c r="H13" s="94">
        <v>111042</v>
      </c>
      <c r="I13" s="299">
        <f>46+730</f>
        <v>776</v>
      </c>
      <c r="J13" s="146">
        <f>804+8</f>
        <v>812</v>
      </c>
    </row>
    <row r="14" spans="1:13">
      <c r="A14" s="93" t="s">
        <v>152</v>
      </c>
      <c r="B14" s="365" t="s">
        <v>153</v>
      </c>
      <c r="C14" s="365"/>
      <c r="D14" s="365"/>
      <c r="E14" s="365"/>
      <c r="F14" s="366"/>
      <c r="G14" s="85">
        <v>7083</v>
      </c>
      <c r="H14" s="94">
        <v>111043</v>
      </c>
      <c r="I14" s="299"/>
      <c r="J14" s="86"/>
    </row>
    <row r="15" spans="1:13" ht="31.5" customHeight="1">
      <c r="A15" s="95">
        <v>3</v>
      </c>
      <c r="B15" s="372" t="s">
        <v>154</v>
      </c>
      <c r="C15" s="372"/>
      <c r="D15" s="372"/>
      <c r="E15" s="372"/>
      <c r="F15" s="373"/>
      <c r="G15" s="90">
        <v>71</v>
      </c>
      <c r="H15" s="91">
        <v>11201</v>
      </c>
      <c r="I15" s="300"/>
      <c r="J15" s="86"/>
    </row>
    <row r="16" spans="1:13">
      <c r="A16" s="96"/>
      <c r="B16" s="374" t="s">
        <v>155</v>
      </c>
      <c r="C16" s="374"/>
      <c r="D16" s="374"/>
      <c r="E16" s="374"/>
      <c r="F16" s="375"/>
      <c r="G16" s="97"/>
      <c r="H16" s="85">
        <v>112011</v>
      </c>
      <c r="I16" s="296"/>
      <c r="J16" s="86"/>
    </row>
    <row r="17" spans="1:10">
      <c r="A17" s="96"/>
      <c r="B17" s="374" t="s">
        <v>156</v>
      </c>
      <c r="C17" s="374"/>
      <c r="D17" s="374"/>
      <c r="E17" s="374"/>
      <c r="F17" s="375"/>
      <c r="G17" s="97"/>
      <c r="H17" s="85">
        <v>112012</v>
      </c>
      <c r="I17" s="296"/>
      <c r="J17" s="86"/>
    </row>
    <row r="18" spans="1:10" ht="30" customHeight="1">
      <c r="A18" s="98">
        <v>4</v>
      </c>
      <c r="B18" s="372" t="s">
        <v>157</v>
      </c>
      <c r="C18" s="372"/>
      <c r="D18" s="372"/>
      <c r="E18" s="372"/>
      <c r="F18" s="373"/>
      <c r="G18" s="99">
        <v>72</v>
      </c>
      <c r="H18" s="100">
        <v>11300</v>
      </c>
      <c r="I18" s="301"/>
      <c r="J18" s="86"/>
    </row>
    <row r="19" spans="1:10">
      <c r="A19" s="87"/>
      <c r="B19" s="376" t="s">
        <v>158</v>
      </c>
      <c r="C19" s="377"/>
      <c r="D19" s="377"/>
      <c r="E19" s="377"/>
      <c r="F19" s="377"/>
      <c r="G19" s="57"/>
      <c r="H19" s="101">
        <v>11301</v>
      </c>
      <c r="I19" s="302"/>
      <c r="J19" s="86"/>
    </row>
    <row r="20" spans="1:10">
      <c r="A20" s="102">
        <v>5</v>
      </c>
      <c r="B20" s="373" t="s">
        <v>159</v>
      </c>
      <c r="C20" s="378"/>
      <c r="D20" s="378"/>
      <c r="E20" s="378"/>
      <c r="F20" s="378"/>
      <c r="G20" s="103">
        <v>73</v>
      </c>
      <c r="H20" s="103">
        <v>11400</v>
      </c>
      <c r="I20" s="303"/>
      <c r="J20" s="86"/>
    </row>
    <row r="21" spans="1:10" ht="34.5" customHeight="1">
      <c r="A21" s="104">
        <v>6</v>
      </c>
      <c r="B21" s="373" t="s">
        <v>160</v>
      </c>
      <c r="C21" s="378"/>
      <c r="D21" s="378"/>
      <c r="E21" s="378"/>
      <c r="F21" s="378"/>
      <c r="G21" s="103">
        <v>75</v>
      </c>
      <c r="H21" s="105">
        <v>11500</v>
      </c>
      <c r="I21" s="298"/>
      <c r="J21" s="106"/>
    </row>
    <row r="22" spans="1:10">
      <c r="A22" s="102">
        <v>7</v>
      </c>
      <c r="B22" s="372" t="s">
        <v>161</v>
      </c>
      <c r="C22" s="372"/>
      <c r="D22" s="372"/>
      <c r="E22" s="372"/>
      <c r="F22" s="373"/>
      <c r="G22" s="90">
        <v>77</v>
      </c>
      <c r="H22" s="90">
        <v>11600</v>
      </c>
      <c r="I22" s="304"/>
      <c r="J22" s="86"/>
    </row>
    <row r="23" spans="1:10" ht="15.75" thickBot="1">
      <c r="A23" s="107" t="s">
        <v>162</v>
      </c>
      <c r="B23" s="380" t="s">
        <v>163</v>
      </c>
      <c r="C23" s="380"/>
      <c r="D23" s="380"/>
      <c r="E23" s="380"/>
      <c r="F23" s="380"/>
      <c r="G23" s="108"/>
      <c r="H23" s="108">
        <v>11800</v>
      </c>
      <c r="I23" s="305">
        <f>I7+I11</f>
        <v>2444</v>
      </c>
      <c r="J23" s="109">
        <f>J7+J11</f>
        <v>1536</v>
      </c>
    </row>
    <row r="24" spans="1:10">
      <c r="A24" s="110"/>
      <c r="B24" s="111"/>
      <c r="C24" s="111"/>
      <c r="D24" s="111"/>
      <c r="E24" s="111"/>
      <c r="F24" s="111"/>
      <c r="G24" s="111"/>
      <c r="H24" s="111"/>
      <c r="I24" s="306"/>
      <c r="J24" s="112"/>
    </row>
    <row r="25" spans="1:10">
      <c r="A25" s="110"/>
      <c r="B25" s="111"/>
      <c r="C25" s="111"/>
      <c r="D25" s="111"/>
      <c r="E25" s="111"/>
      <c r="F25" s="111"/>
      <c r="G25" s="111"/>
      <c r="H25" s="111"/>
      <c r="I25" s="306"/>
      <c r="J25" s="112"/>
    </row>
    <row r="26" spans="1:10">
      <c r="A26" s="110"/>
      <c r="B26" s="111"/>
      <c r="C26" s="111"/>
      <c r="D26" s="111"/>
      <c r="E26" s="111"/>
      <c r="F26" s="111"/>
      <c r="G26" s="111"/>
      <c r="H26" s="111"/>
      <c r="I26" s="306"/>
      <c r="J26" s="112"/>
    </row>
    <row r="27" spans="1:10">
      <c r="A27" s="110"/>
      <c r="B27" s="111"/>
      <c r="C27" s="111"/>
      <c r="D27" s="111"/>
      <c r="E27" s="111"/>
      <c r="F27" s="111"/>
      <c r="G27" s="111"/>
      <c r="H27" s="390" t="s">
        <v>164</v>
      </c>
      <c r="I27" s="390"/>
      <c r="J27" s="390"/>
    </row>
    <row r="28" spans="1:10" ht="26.25" customHeight="1">
      <c r="A28" s="110"/>
      <c r="B28" s="111"/>
      <c r="C28" s="111"/>
      <c r="D28" s="111"/>
      <c r="E28" s="111"/>
      <c r="F28" s="111"/>
      <c r="G28" s="111"/>
      <c r="H28" s="389" t="s">
        <v>225</v>
      </c>
      <c r="I28" s="389"/>
      <c r="J28" s="389"/>
    </row>
    <row r="29" spans="1:10">
      <c r="A29" s="110"/>
      <c r="B29" s="111"/>
      <c r="C29" s="111"/>
      <c r="D29" s="111"/>
      <c r="E29" s="111"/>
      <c r="F29" s="111"/>
      <c r="G29" s="111"/>
      <c r="H29" s="111"/>
      <c r="I29" s="306"/>
      <c r="J29" s="112"/>
    </row>
    <row r="30" spans="1:10">
      <c r="A30" s="110"/>
      <c r="B30" s="111"/>
      <c r="C30" s="111"/>
      <c r="D30" s="111"/>
      <c r="E30" s="111"/>
      <c r="F30" s="111"/>
      <c r="G30" s="111"/>
      <c r="H30" s="111"/>
      <c r="I30" s="306"/>
      <c r="J30" s="112"/>
    </row>
    <row r="31" spans="1:10">
      <c r="A31" s="110"/>
      <c r="B31" s="111"/>
      <c r="C31" s="111"/>
      <c r="D31" s="111"/>
      <c r="E31" s="111"/>
      <c r="F31" s="111"/>
      <c r="G31" s="111"/>
      <c r="H31" s="111"/>
      <c r="I31" s="306"/>
      <c r="J31" s="112"/>
    </row>
    <row r="32" spans="1:10">
      <c r="A32" s="110"/>
      <c r="B32" s="111"/>
      <c r="C32" s="111"/>
      <c r="D32" s="111"/>
      <c r="E32" s="111"/>
      <c r="F32" s="111"/>
      <c r="G32" s="111"/>
      <c r="H32" s="111"/>
      <c r="I32" s="306"/>
      <c r="J32" s="112"/>
    </row>
    <row r="33" spans="1:10">
      <c r="A33" s="110"/>
      <c r="B33" s="111"/>
      <c r="C33" s="111"/>
      <c r="D33" s="111"/>
      <c r="E33" s="111"/>
      <c r="F33" s="111"/>
      <c r="G33" s="111"/>
      <c r="H33" s="111"/>
      <c r="I33" s="306"/>
      <c r="J33" s="112"/>
    </row>
    <row r="34" spans="1:10">
      <c r="A34" s="110"/>
      <c r="B34" s="111"/>
      <c r="C34" s="111"/>
      <c r="D34" s="111"/>
      <c r="E34" s="111"/>
      <c r="F34" s="111"/>
      <c r="G34" s="111"/>
      <c r="H34" s="111"/>
      <c r="I34" s="306"/>
      <c r="J34" s="112"/>
    </row>
    <row r="35" spans="1:10">
      <c r="A35" s="110"/>
      <c r="B35" s="111"/>
      <c r="C35" s="111"/>
      <c r="D35" s="111"/>
      <c r="E35" s="111"/>
      <c r="F35" s="111"/>
      <c r="G35" s="111"/>
      <c r="H35" s="111"/>
      <c r="I35" s="306"/>
      <c r="J35" s="112"/>
    </row>
    <row r="36" spans="1:10">
      <c r="A36" s="110"/>
      <c r="B36" s="111"/>
      <c r="C36" s="111"/>
      <c r="D36" s="111"/>
      <c r="E36" s="111"/>
      <c r="F36" s="111"/>
      <c r="G36" s="111"/>
      <c r="H36" s="111"/>
      <c r="I36" s="306"/>
      <c r="J36" s="112"/>
    </row>
    <row r="37" spans="1:10">
      <c r="A37" s="110"/>
      <c r="B37" s="111"/>
      <c r="C37" s="111"/>
      <c r="D37" s="111"/>
      <c r="E37" s="111"/>
      <c r="F37" s="111"/>
      <c r="G37" s="111"/>
      <c r="H37" s="111"/>
      <c r="I37" s="306"/>
      <c r="J37" s="112"/>
    </row>
    <row r="38" spans="1:10">
      <c r="A38" s="110"/>
      <c r="B38" s="111"/>
      <c r="C38" s="111"/>
      <c r="D38" s="111"/>
      <c r="E38" s="111"/>
      <c r="F38" s="111"/>
      <c r="G38" s="111"/>
      <c r="H38" s="111"/>
      <c r="I38" s="306"/>
      <c r="J38" s="112"/>
    </row>
    <row r="39" spans="1:10">
      <c r="A39" s="110"/>
      <c r="B39" s="111"/>
      <c r="C39" s="111"/>
      <c r="D39" s="111"/>
      <c r="E39" s="111"/>
      <c r="F39" s="111"/>
      <c r="G39" s="111"/>
      <c r="H39" s="111"/>
      <c r="I39" s="306"/>
      <c r="J39" s="112"/>
    </row>
    <row r="40" spans="1:10">
      <c r="A40" s="110"/>
      <c r="B40" s="111"/>
      <c r="C40" s="111"/>
      <c r="D40" s="111"/>
      <c r="E40" s="111"/>
      <c r="F40" s="111"/>
      <c r="G40" s="111"/>
      <c r="H40" s="111"/>
      <c r="I40" s="306"/>
      <c r="J40" s="112"/>
    </row>
    <row r="41" spans="1:10" s="157" customFormat="1">
      <c r="A41" s="158"/>
      <c r="B41" s="111"/>
      <c r="C41" s="111"/>
      <c r="D41" s="111"/>
      <c r="E41" s="111"/>
      <c r="F41" s="111"/>
      <c r="G41" s="111"/>
      <c r="H41" s="111"/>
      <c r="I41" s="306"/>
      <c r="J41" s="112"/>
    </row>
    <row r="42" spans="1:10" ht="15.75" customHeight="1" thickBot="1">
      <c r="A42" s="78"/>
      <c r="B42" s="1"/>
      <c r="C42" s="78"/>
      <c r="D42" s="78"/>
      <c r="E42" s="78"/>
      <c r="F42" s="78"/>
      <c r="G42" s="78"/>
      <c r="H42" s="1" t="s">
        <v>165</v>
      </c>
      <c r="I42" s="293"/>
    </row>
    <row r="43" spans="1:10" ht="24.75" customHeight="1">
      <c r="A43" s="381" t="s">
        <v>137</v>
      </c>
      <c r="B43" s="382"/>
      <c r="C43" s="382"/>
      <c r="D43" s="382"/>
      <c r="E43" s="382"/>
      <c r="F43" s="382"/>
      <c r="G43" s="382"/>
      <c r="H43" s="382"/>
      <c r="I43" s="382"/>
      <c r="J43" s="382"/>
    </row>
    <row r="44" spans="1:10" ht="31.5" customHeight="1" thickBot="1">
      <c r="A44" s="113"/>
      <c r="B44" s="383" t="s">
        <v>166</v>
      </c>
      <c r="C44" s="384"/>
      <c r="D44" s="384"/>
      <c r="E44" s="384"/>
      <c r="F44" s="385"/>
      <c r="G44" s="114" t="s">
        <v>139</v>
      </c>
      <c r="H44" s="114" t="s">
        <v>140</v>
      </c>
      <c r="I44" s="307" t="s">
        <v>324</v>
      </c>
      <c r="J44" s="115" t="s">
        <v>262</v>
      </c>
    </row>
    <row r="45" spans="1:10" ht="16.5" customHeight="1">
      <c r="A45" s="116">
        <v>1</v>
      </c>
      <c r="B45" s="386" t="s">
        <v>167</v>
      </c>
      <c r="C45" s="387"/>
      <c r="D45" s="387"/>
      <c r="E45" s="387"/>
      <c r="F45" s="387"/>
      <c r="G45" s="117">
        <v>60</v>
      </c>
      <c r="H45" s="117">
        <v>12100</v>
      </c>
      <c r="I45" s="308"/>
      <c r="J45" s="118">
        <f>J46</f>
        <v>0</v>
      </c>
    </row>
    <row r="46" spans="1:10" ht="16.5" customHeight="1">
      <c r="A46" s="119" t="s">
        <v>168</v>
      </c>
      <c r="B46" s="388" t="s">
        <v>169</v>
      </c>
      <c r="C46" s="388" t="s">
        <v>170</v>
      </c>
      <c r="D46" s="388"/>
      <c r="E46" s="388"/>
      <c r="F46" s="388"/>
      <c r="G46" s="120" t="s">
        <v>171</v>
      </c>
      <c r="H46" s="120">
        <v>12101</v>
      </c>
      <c r="I46" s="309"/>
      <c r="J46" s="121"/>
    </row>
    <row r="47" spans="1:10" ht="16.5" customHeight="1">
      <c r="A47" s="119" t="s">
        <v>145</v>
      </c>
      <c r="B47" s="388" t="s">
        <v>172</v>
      </c>
      <c r="C47" s="388" t="s">
        <v>170</v>
      </c>
      <c r="D47" s="388"/>
      <c r="E47" s="388"/>
      <c r="F47" s="388"/>
      <c r="G47" s="120"/>
      <c r="H47" s="122">
        <v>12102</v>
      </c>
      <c r="I47" s="310"/>
      <c r="J47" s="121"/>
    </row>
    <row r="48" spans="1:10" ht="16.5" customHeight="1">
      <c r="A48" s="119" t="s">
        <v>147</v>
      </c>
      <c r="B48" s="388" t="s">
        <v>173</v>
      </c>
      <c r="C48" s="388" t="s">
        <v>170</v>
      </c>
      <c r="D48" s="388"/>
      <c r="E48" s="388"/>
      <c r="F48" s="388"/>
      <c r="G48" s="120" t="s">
        <v>174</v>
      </c>
      <c r="H48" s="120">
        <v>12103</v>
      </c>
      <c r="I48" s="309"/>
      <c r="J48" s="121"/>
    </row>
    <row r="49" spans="1:11" ht="16.5" customHeight="1">
      <c r="A49" s="119" t="s">
        <v>175</v>
      </c>
      <c r="B49" s="391" t="s">
        <v>176</v>
      </c>
      <c r="C49" s="388" t="s">
        <v>170</v>
      </c>
      <c r="D49" s="388"/>
      <c r="E49" s="388"/>
      <c r="F49" s="388"/>
      <c r="G49" s="120"/>
      <c r="H49" s="122">
        <v>12104</v>
      </c>
      <c r="I49" s="310"/>
      <c r="J49" s="121"/>
    </row>
    <row r="50" spans="1:11" ht="16.5" customHeight="1">
      <c r="A50" s="119" t="s">
        <v>177</v>
      </c>
      <c r="B50" s="388" t="s">
        <v>178</v>
      </c>
      <c r="C50" s="388" t="s">
        <v>170</v>
      </c>
      <c r="D50" s="388"/>
      <c r="E50" s="388"/>
      <c r="F50" s="388"/>
      <c r="G50" s="120" t="s">
        <v>179</v>
      </c>
      <c r="H50" s="122">
        <v>12105</v>
      </c>
      <c r="I50" s="310"/>
      <c r="J50" s="121"/>
    </row>
    <row r="51" spans="1:11" ht="16.5" customHeight="1">
      <c r="A51" s="123">
        <v>2</v>
      </c>
      <c r="B51" s="392" t="s">
        <v>180</v>
      </c>
      <c r="C51" s="392"/>
      <c r="D51" s="392"/>
      <c r="E51" s="392"/>
      <c r="F51" s="392"/>
      <c r="G51" s="124">
        <v>64</v>
      </c>
      <c r="H51" s="124">
        <v>12200</v>
      </c>
      <c r="I51" s="311">
        <f>SUM(I52:I54)</f>
        <v>8752</v>
      </c>
      <c r="J51" s="125">
        <f>J52+J53</f>
        <v>8746</v>
      </c>
    </row>
    <row r="52" spans="1:11" ht="16.5" customHeight="1">
      <c r="A52" s="126" t="s">
        <v>181</v>
      </c>
      <c r="B52" s="392" t="s">
        <v>182</v>
      </c>
      <c r="C52" s="379"/>
      <c r="D52" s="379"/>
      <c r="E52" s="379"/>
      <c r="F52" s="379"/>
      <c r="G52" s="122">
        <v>641</v>
      </c>
      <c r="H52" s="122">
        <v>12201</v>
      </c>
      <c r="I52" s="312">
        <v>7869</v>
      </c>
      <c r="J52" s="121">
        <v>8088</v>
      </c>
    </row>
    <row r="53" spans="1:11" ht="16.5" customHeight="1">
      <c r="A53" s="126" t="s">
        <v>183</v>
      </c>
      <c r="B53" s="379" t="s">
        <v>184</v>
      </c>
      <c r="C53" s="379"/>
      <c r="D53" s="379"/>
      <c r="E53" s="379"/>
      <c r="F53" s="379"/>
      <c r="G53" s="122">
        <v>644</v>
      </c>
      <c r="H53" s="122">
        <v>12202</v>
      </c>
      <c r="I53" s="310">
        <v>753</v>
      </c>
      <c r="J53" s="121">
        <v>658</v>
      </c>
    </row>
    <row r="54" spans="1:11" ht="16.5" customHeight="1">
      <c r="A54" s="126" t="s">
        <v>152</v>
      </c>
      <c r="B54" s="379" t="s">
        <v>185</v>
      </c>
      <c r="C54" s="379"/>
      <c r="D54" s="379"/>
      <c r="E54" s="379"/>
      <c r="F54" s="379"/>
      <c r="G54" s="122"/>
      <c r="H54" s="122"/>
      <c r="I54" s="313">
        <v>130</v>
      </c>
      <c r="J54" s="121"/>
    </row>
    <row r="55" spans="1:11" ht="16.5" customHeight="1">
      <c r="A55" s="123">
        <v>3</v>
      </c>
      <c r="B55" s="392" t="s">
        <v>186</v>
      </c>
      <c r="C55" s="392"/>
      <c r="D55" s="392"/>
      <c r="E55" s="392"/>
      <c r="F55" s="392"/>
      <c r="G55" s="124">
        <v>68</v>
      </c>
      <c r="H55" s="124">
        <v>12300</v>
      </c>
      <c r="I55" s="314">
        <v>367</v>
      </c>
      <c r="J55" s="125">
        <v>203</v>
      </c>
    </row>
    <row r="56" spans="1:11" ht="16.5" customHeight="1">
      <c r="A56" s="123">
        <v>4</v>
      </c>
      <c r="B56" s="392" t="s">
        <v>187</v>
      </c>
      <c r="C56" s="392"/>
      <c r="D56" s="392"/>
      <c r="E56" s="392"/>
      <c r="F56" s="392"/>
      <c r="G56" s="124">
        <v>61</v>
      </c>
      <c r="H56" s="124">
        <v>12400</v>
      </c>
      <c r="I56" s="314">
        <f>SUM(I57:I71)</f>
        <v>2782</v>
      </c>
      <c r="J56" s="125">
        <f>J57+J58+J59+J60+J61+J62+J63+J64+J65+J66+J67+J68+J71</f>
        <v>2613.4</v>
      </c>
    </row>
    <row r="57" spans="1:11" ht="16.5" customHeight="1">
      <c r="A57" s="126" t="s">
        <v>142</v>
      </c>
      <c r="B57" s="393" t="s">
        <v>226</v>
      </c>
      <c r="C57" s="393"/>
      <c r="D57" s="393"/>
      <c r="E57" s="393"/>
      <c r="F57" s="393"/>
      <c r="G57" s="120"/>
      <c r="H57" s="120">
        <v>12401</v>
      </c>
      <c r="I57" s="309">
        <v>841</v>
      </c>
      <c r="J57" s="121">
        <v>468</v>
      </c>
    </row>
    <row r="58" spans="1:11" ht="16.5" customHeight="1">
      <c r="A58" s="126" t="s">
        <v>151</v>
      </c>
      <c r="B58" s="393" t="s">
        <v>188</v>
      </c>
      <c r="C58" s="393"/>
      <c r="D58" s="393"/>
      <c r="E58" s="393"/>
      <c r="F58" s="393"/>
      <c r="G58" s="127">
        <v>611</v>
      </c>
      <c r="H58" s="120">
        <v>12402</v>
      </c>
      <c r="I58" s="309"/>
      <c r="J58" s="121"/>
    </row>
    <row r="59" spans="1:11" ht="16.5" customHeight="1">
      <c r="A59" s="126" t="s">
        <v>152</v>
      </c>
      <c r="B59" s="393" t="s">
        <v>189</v>
      </c>
      <c r="C59" s="393"/>
      <c r="D59" s="393"/>
      <c r="E59" s="393"/>
      <c r="F59" s="393"/>
      <c r="G59" s="120">
        <v>613</v>
      </c>
      <c r="H59" s="120">
        <v>12403</v>
      </c>
      <c r="I59" s="309"/>
      <c r="J59" s="121"/>
    </row>
    <row r="60" spans="1:11" ht="16.5" customHeight="1">
      <c r="A60" s="126" t="s">
        <v>190</v>
      </c>
      <c r="B60" s="393" t="s">
        <v>191</v>
      </c>
      <c r="C60" s="393"/>
      <c r="D60" s="393"/>
      <c r="E60" s="393"/>
      <c r="F60" s="393"/>
      <c r="G60" s="127">
        <v>615</v>
      </c>
      <c r="H60" s="120">
        <v>12404</v>
      </c>
      <c r="I60" s="309"/>
      <c r="J60" s="291">
        <v>10</v>
      </c>
    </row>
    <row r="61" spans="1:11" ht="16.5" customHeight="1">
      <c r="A61" s="126" t="s">
        <v>192</v>
      </c>
      <c r="B61" s="393" t="s">
        <v>193</v>
      </c>
      <c r="C61" s="393"/>
      <c r="D61" s="393"/>
      <c r="E61" s="393"/>
      <c r="F61" s="393"/>
      <c r="G61" s="127">
        <v>616</v>
      </c>
      <c r="H61" s="120">
        <v>12405</v>
      </c>
      <c r="I61" s="309">
        <v>16</v>
      </c>
      <c r="J61" s="121">
        <v>4.4000000000000004</v>
      </c>
    </row>
    <row r="62" spans="1:11" ht="16.5" customHeight="1">
      <c r="A62" s="126" t="s">
        <v>194</v>
      </c>
      <c r="B62" s="393" t="s">
        <v>227</v>
      </c>
      <c r="C62" s="393"/>
      <c r="D62" s="393"/>
      <c r="E62" s="393"/>
      <c r="F62" s="393"/>
      <c r="G62" s="127">
        <v>617</v>
      </c>
      <c r="H62" s="120">
        <v>12406</v>
      </c>
      <c r="I62" s="309">
        <v>25</v>
      </c>
      <c r="J62" s="121">
        <v>29</v>
      </c>
    </row>
    <row r="63" spans="1:11" ht="16.5" customHeight="1">
      <c r="A63" s="126" t="s">
        <v>195</v>
      </c>
      <c r="B63" s="388" t="s">
        <v>196</v>
      </c>
      <c r="C63" s="388" t="s">
        <v>170</v>
      </c>
      <c r="D63" s="388"/>
      <c r="E63" s="388"/>
      <c r="F63" s="388"/>
      <c r="G63" s="127">
        <v>618</v>
      </c>
      <c r="H63" s="120">
        <v>12407</v>
      </c>
      <c r="I63" s="321">
        <f>1473+90+14+111+1</f>
        <v>1689</v>
      </c>
      <c r="J63" s="121">
        <f>204+117+100+14+703+346</f>
        <v>1484</v>
      </c>
      <c r="K63" s="320"/>
    </row>
    <row r="64" spans="1:11" ht="16.5" customHeight="1">
      <c r="A64" s="126" t="s">
        <v>197</v>
      </c>
      <c r="B64" s="388" t="s">
        <v>198</v>
      </c>
      <c r="C64" s="388"/>
      <c r="D64" s="388"/>
      <c r="E64" s="388"/>
      <c r="F64" s="388"/>
      <c r="G64" s="127">
        <v>623</v>
      </c>
      <c r="H64" s="120">
        <v>12408</v>
      </c>
      <c r="I64" s="309"/>
      <c r="J64" s="121"/>
    </row>
    <row r="65" spans="1:10" ht="16.5" customHeight="1">
      <c r="A65" s="126" t="s">
        <v>199</v>
      </c>
      <c r="B65" s="388" t="s">
        <v>200</v>
      </c>
      <c r="C65" s="388"/>
      <c r="D65" s="388"/>
      <c r="E65" s="388"/>
      <c r="F65" s="388"/>
      <c r="G65" s="127">
        <v>624</v>
      </c>
      <c r="H65" s="120">
        <v>12409</v>
      </c>
      <c r="I65" s="309"/>
      <c r="J65" s="121"/>
    </row>
    <row r="66" spans="1:10" ht="16.5" customHeight="1">
      <c r="A66" s="126" t="s">
        <v>201</v>
      </c>
      <c r="B66" s="388" t="s">
        <v>202</v>
      </c>
      <c r="C66" s="388"/>
      <c r="D66" s="388"/>
      <c r="E66" s="388"/>
      <c r="F66" s="388"/>
      <c r="G66" s="127">
        <v>625</v>
      </c>
      <c r="H66" s="120">
        <v>12410</v>
      </c>
      <c r="I66" s="309">
        <v>10</v>
      </c>
      <c r="J66" s="121">
        <v>419</v>
      </c>
    </row>
    <row r="67" spans="1:10" ht="16.5" customHeight="1">
      <c r="A67" s="126" t="s">
        <v>203</v>
      </c>
      <c r="B67" s="388" t="s">
        <v>204</v>
      </c>
      <c r="C67" s="388"/>
      <c r="D67" s="388"/>
      <c r="E67" s="388"/>
      <c r="F67" s="388"/>
      <c r="G67" s="127">
        <v>626</v>
      </c>
      <c r="H67" s="120">
        <v>12411</v>
      </c>
      <c r="I67" s="309">
        <v>123</v>
      </c>
      <c r="J67" s="121">
        <v>117</v>
      </c>
    </row>
    <row r="68" spans="1:10" ht="16.5" customHeight="1">
      <c r="A68" s="128" t="s">
        <v>205</v>
      </c>
      <c r="B68" s="388" t="s">
        <v>206</v>
      </c>
      <c r="C68" s="388"/>
      <c r="D68" s="388"/>
      <c r="E68" s="388"/>
      <c r="F68" s="388"/>
      <c r="G68" s="127">
        <v>627</v>
      </c>
      <c r="H68" s="120">
        <v>12412</v>
      </c>
      <c r="I68" s="309"/>
      <c r="J68" s="121"/>
    </row>
    <row r="69" spans="1:10" ht="16.5" customHeight="1">
      <c r="A69" s="126"/>
      <c r="B69" s="394" t="s">
        <v>207</v>
      </c>
      <c r="C69" s="394"/>
      <c r="D69" s="394"/>
      <c r="E69" s="394"/>
      <c r="F69" s="394"/>
      <c r="G69" s="127">
        <v>6271</v>
      </c>
      <c r="H69" s="127">
        <v>124121</v>
      </c>
      <c r="I69" s="315"/>
      <c r="J69" s="121"/>
    </row>
    <row r="70" spans="1:10" ht="16.5" customHeight="1">
      <c r="A70" s="126"/>
      <c r="B70" s="394" t="s">
        <v>208</v>
      </c>
      <c r="C70" s="394"/>
      <c r="D70" s="394"/>
      <c r="E70" s="394"/>
      <c r="F70" s="394"/>
      <c r="G70" s="127">
        <v>6272</v>
      </c>
      <c r="H70" s="127">
        <v>124122</v>
      </c>
      <c r="I70" s="315"/>
      <c r="J70" s="121"/>
    </row>
    <row r="71" spans="1:10" ht="16.5" customHeight="1">
      <c r="A71" s="126" t="s">
        <v>209</v>
      </c>
      <c r="B71" s="388" t="s">
        <v>210</v>
      </c>
      <c r="C71" s="388"/>
      <c r="D71" s="388"/>
      <c r="E71" s="388"/>
      <c r="F71" s="388"/>
      <c r="G71" s="127">
        <v>628</v>
      </c>
      <c r="H71" s="127">
        <v>12413</v>
      </c>
      <c r="I71" s="315">
        <v>78</v>
      </c>
      <c r="J71" s="121">
        <v>82</v>
      </c>
    </row>
    <row r="72" spans="1:10" ht="16.5" customHeight="1">
      <c r="A72" s="123">
        <v>5</v>
      </c>
      <c r="B72" s="391" t="s">
        <v>211</v>
      </c>
      <c r="C72" s="388"/>
      <c r="D72" s="388"/>
      <c r="E72" s="388"/>
      <c r="F72" s="388"/>
      <c r="G72" s="129">
        <v>63</v>
      </c>
      <c r="H72" s="129">
        <v>12500</v>
      </c>
      <c r="I72" s="316">
        <f>SUM(I73:I77)</f>
        <v>32</v>
      </c>
      <c r="J72" s="125">
        <f>SUM(J73:J77)</f>
        <v>33.4</v>
      </c>
    </row>
    <row r="73" spans="1:10" ht="16.5" customHeight="1">
      <c r="A73" s="126" t="s">
        <v>142</v>
      </c>
      <c r="B73" s="388" t="s">
        <v>212</v>
      </c>
      <c r="C73" s="388"/>
      <c r="D73" s="388"/>
      <c r="E73" s="388"/>
      <c r="F73" s="388"/>
      <c r="G73" s="127">
        <v>632</v>
      </c>
      <c r="H73" s="127">
        <v>12501</v>
      </c>
      <c r="I73" s="315"/>
      <c r="J73" s="125"/>
    </row>
    <row r="74" spans="1:10" ht="16.5" customHeight="1">
      <c r="A74" s="126" t="s">
        <v>151</v>
      </c>
      <c r="B74" s="388" t="s">
        <v>213</v>
      </c>
      <c r="C74" s="388"/>
      <c r="D74" s="388"/>
      <c r="E74" s="388"/>
      <c r="F74" s="388"/>
      <c r="G74" s="127">
        <v>633</v>
      </c>
      <c r="H74" s="127">
        <v>12502</v>
      </c>
      <c r="I74" s="315"/>
      <c r="J74" s="125"/>
    </row>
    <row r="75" spans="1:10" ht="16.5" customHeight="1">
      <c r="A75" s="126" t="s">
        <v>152</v>
      </c>
      <c r="B75" s="388" t="s">
        <v>214</v>
      </c>
      <c r="C75" s="388"/>
      <c r="D75" s="388"/>
      <c r="E75" s="388"/>
      <c r="F75" s="388"/>
      <c r="G75" s="127">
        <v>634</v>
      </c>
      <c r="H75" s="127">
        <v>12503</v>
      </c>
      <c r="I75" s="315">
        <v>25</v>
      </c>
      <c r="J75" s="121">
        <v>26</v>
      </c>
    </row>
    <row r="76" spans="1:10" ht="16.5" customHeight="1">
      <c r="A76" s="126" t="s">
        <v>190</v>
      </c>
      <c r="B76" s="388" t="s">
        <v>215</v>
      </c>
      <c r="C76" s="388"/>
      <c r="D76" s="388"/>
      <c r="E76" s="388"/>
      <c r="F76" s="388"/>
      <c r="G76" s="127" t="s">
        <v>216</v>
      </c>
      <c r="H76" s="127">
        <v>12504</v>
      </c>
      <c r="I76" s="315">
        <v>7</v>
      </c>
      <c r="J76" s="121">
        <v>7.4</v>
      </c>
    </row>
    <row r="77" spans="1:10" ht="16.5" customHeight="1">
      <c r="A77" s="126" t="s">
        <v>192</v>
      </c>
      <c r="B77" s="388" t="s">
        <v>217</v>
      </c>
      <c r="C77" s="388"/>
      <c r="D77" s="388"/>
      <c r="E77" s="388"/>
      <c r="F77" s="388"/>
      <c r="G77" s="127"/>
      <c r="H77" s="127"/>
      <c r="I77" s="315"/>
      <c r="J77" s="121"/>
    </row>
    <row r="78" spans="1:10" ht="16.5" customHeight="1">
      <c r="A78" s="123">
        <v>6</v>
      </c>
      <c r="B78" s="396" t="s">
        <v>218</v>
      </c>
      <c r="C78" s="397"/>
      <c r="D78" s="397"/>
      <c r="E78" s="397"/>
      <c r="F78" s="398"/>
      <c r="G78" s="127"/>
      <c r="H78" s="127"/>
      <c r="I78" s="316">
        <v>23</v>
      </c>
      <c r="J78" s="125">
        <v>12</v>
      </c>
    </row>
    <row r="79" spans="1:10" ht="16.5" customHeight="1">
      <c r="A79" s="123">
        <v>7</v>
      </c>
      <c r="B79" s="396" t="s">
        <v>224</v>
      </c>
      <c r="C79" s="397"/>
      <c r="D79" s="397"/>
      <c r="E79" s="397"/>
      <c r="F79" s="398"/>
      <c r="G79" s="127"/>
      <c r="H79" s="127"/>
      <c r="I79" s="315"/>
      <c r="J79" s="125"/>
    </row>
    <row r="80" spans="1:10" ht="16.5" customHeight="1">
      <c r="A80" s="130">
        <v>8</v>
      </c>
      <c r="B80" s="396" t="s">
        <v>219</v>
      </c>
      <c r="C80" s="397"/>
      <c r="D80" s="397"/>
      <c r="E80" s="397"/>
      <c r="F80" s="398"/>
      <c r="G80" s="131"/>
      <c r="H80" s="131"/>
      <c r="I80" s="317"/>
      <c r="J80" s="132"/>
    </row>
    <row r="81" spans="1:10" ht="16.5" customHeight="1">
      <c r="A81" s="130">
        <v>9</v>
      </c>
      <c r="B81" s="396" t="s">
        <v>263</v>
      </c>
      <c r="C81" s="397"/>
      <c r="D81" s="397"/>
      <c r="E81" s="397"/>
      <c r="F81" s="398"/>
      <c r="G81" s="131"/>
      <c r="H81" s="131"/>
      <c r="I81" s="322">
        <v>9</v>
      </c>
      <c r="J81" s="132"/>
    </row>
    <row r="82" spans="1:10" ht="16.5" customHeight="1" thickBot="1">
      <c r="A82" s="133" t="s">
        <v>220</v>
      </c>
      <c r="B82" s="399" t="s">
        <v>221</v>
      </c>
      <c r="C82" s="399"/>
      <c r="D82" s="399"/>
      <c r="E82" s="399"/>
      <c r="F82" s="399"/>
      <c r="G82" s="134"/>
      <c r="H82" s="134">
        <v>12600</v>
      </c>
      <c r="I82" s="135">
        <f>I45+I51+I56+I55+I72+I79+I80+I81+I78</f>
        <v>11965</v>
      </c>
      <c r="J82" s="135">
        <f>J45+J51+J56+J55+J72+J79+J80+J81+J78</f>
        <v>11607.8</v>
      </c>
    </row>
    <row r="83" spans="1:10" ht="16.5" customHeight="1">
      <c r="A83" s="136"/>
      <c r="B83" s="137" t="s">
        <v>222</v>
      </c>
      <c r="C83" s="138"/>
      <c r="D83" s="138"/>
      <c r="E83" s="138"/>
      <c r="F83" s="138"/>
      <c r="G83" s="138"/>
      <c r="H83" s="138"/>
      <c r="I83" s="318">
        <v>2013</v>
      </c>
      <c r="J83" s="139">
        <v>2012</v>
      </c>
    </row>
    <row r="84" spans="1:10" ht="16.5" customHeight="1">
      <c r="A84" s="140">
        <v>1</v>
      </c>
      <c r="B84" s="395" t="s">
        <v>223</v>
      </c>
      <c r="C84" s="395"/>
      <c r="D84" s="395"/>
      <c r="E84" s="395"/>
      <c r="F84" s="395"/>
      <c r="G84" s="129"/>
      <c r="H84" s="129"/>
      <c r="I84" s="316">
        <v>8</v>
      </c>
      <c r="J84" s="141">
        <v>7</v>
      </c>
    </row>
    <row r="85" spans="1:10" s="162" customFormat="1" ht="16.5" customHeight="1">
      <c r="A85" s="163"/>
      <c r="B85" s="111"/>
      <c r="C85" s="111"/>
      <c r="D85" s="111"/>
      <c r="E85" s="111"/>
      <c r="F85" s="111"/>
      <c r="G85" s="111"/>
      <c r="H85" s="390" t="s">
        <v>164</v>
      </c>
      <c r="I85" s="390"/>
      <c r="J85" s="390"/>
    </row>
    <row r="86" spans="1:10" s="162" customFormat="1" ht="16.5" customHeight="1">
      <c r="A86" s="163"/>
      <c r="B86" s="111"/>
      <c r="C86" s="111"/>
      <c r="D86" s="111"/>
      <c r="E86" s="111"/>
      <c r="F86" s="111"/>
      <c r="G86" s="111"/>
      <c r="H86" s="389" t="s">
        <v>225</v>
      </c>
      <c r="I86" s="389"/>
      <c r="J86" s="389"/>
    </row>
    <row r="87" spans="1:10">
      <c r="A87" s="78"/>
      <c r="B87" s="78"/>
      <c r="C87" s="78"/>
      <c r="D87" s="78"/>
      <c r="E87" s="78"/>
      <c r="F87" s="78"/>
      <c r="G87" s="78"/>
      <c r="H87" s="78"/>
      <c r="I87" s="292"/>
      <c r="J87" s="78"/>
    </row>
    <row r="88" spans="1:10">
      <c r="A88" s="78"/>
      <c r="B88" s="78"/>
      <c r="C88" s="78"/>
      <c r="D88" s="78"/>
      <c r="E88" s="78"/>
      <c r="F88" s="78"/>
      <c r="G88" s="78"/>
      <c r="H88" s="78"/>
      <c r="I88" s="292"/>
      <c r="J88" s="78"/>
    </row>
    <row r="89" spans="1:10">
      <c r="A89" s="78"/>
      <c r="B89" s="78"/>
      <c r="C89" s="78"/>
      <c r="D89" s="78"/>
      <c r="E89" s="78"/>
      <c r="F89" s="78"/>
      <c r="G89" s="78"/>
      <c r="H89" s="78"/>
      <c r="I89" s="292"/>
      <c r="J89" s="78"/>
    </row>
    <row r="90" spans="1:10">
      <c r="A90" s="78"/>
      <c r="B90" s="142"/>
      <c r="C90" s="78"/>
      <c r="D90" s="78"/>
      <c r="E90" s="78"/>
      <c r="F90" s="78"/>
      <c r="G90" s="78"/>
      <c r="H90" s="78"/>
      <c r="I90" s="292"/>
      <c r="J90" s="78"/>
    </row>
    <row r="91" spans="1:10">
      <c r="A91" s="78"/>
      <c r="B91" s="142"/>
      <c r="C91" s="78"/>
      <c r="D91" s="78"/>
      <c r="E91" s="78"/>
      <c r="F91" s="78"/>
      <c r="G91" s="78"/>
      <c r="H91" s="78"/>
      <c r="I91" s="292"/>
      <c r="J91" s="78"/>
    </row>
    <row r="92" spans="1:10">
      <c r="A92" s="78"/>
      <c r="B92" s="142"/>
      <c r="C92" s="78"/>
      <c r="D92" s="78"/>
      <c r="E92" s="78"/>
      <c r="F92" s="78"/>
      <c r="G92" s="78"/>
      <c r="H92" s="78"/>
      <c r="I92" s="292"/>
      <c r="J92" s="78"/>
    </row>
    <row r="93" spans="1:10">
      <c r="A93" s="78"/>
      <c r="B93" s="142"/>
      <c r="C93" s="78"/>
      <c r="D93" s="78"/>
      <c r="E93" s="78"/>
      <c r="F93" s="78"/>
      <c r="G93" s="78"/>
      <c r="H93" s="78"/>
      <c r="I93" s="292"/>
      <c r="J93" s="78"/>
    </row>
    <row r="94" spans="1:10">
      <c r="A94" s="78"/>
      <c r="B94" s="78"/>
      <c r="C94" s="78"/>
      <c r="D94" s="78"/>
      <c r="E94" s="78"/>
      <c r="F94" s="78"/>
      <c r="G94" s="78"/>
      <c r="H94" s="78"/>
      <c r="I94" s="292"/>
      <c r="J94" s="78"/>
    </row>
    <row r="95" spans="1:10">
      <c r="A95" s="78"/>
      <c r="B95" s="78"/>
      <c r="C95" s="78"/>
      <c r="D95" s="78"/>
      <c r="E95" s="78"/>
      <c r="F95" s="78"/>
      <c r="G95" s="78"/>
      <c r="H95" s="78"/>
      <c r="I95" s="292"/>
      <c r="J95" s="78"/>
    </row>
    <row r="96" spans="1:10">
      <c r="A96" s="78"/>
      <c r="B96" s="78"/>
      <c r="C96" s="78"/>
      <c r="D96" s="78"/>
      <c r="E96" s="78"/>
      <c r="F96" s="78"/>
      <c r="G96" s="78"/>
      <c r="H96" s="78"/>
      <c r="I96" s="292"/>
      <c r="J96" s="78"/>
    </row>
    <row r="97" spans="1:10">
      <c r="A97" s="78"/>
      <c r="B97" s="78"/>
      <c r="C97" s="78"/>
      <c r="D97" s="78"/>
      <c r="E97" s="78"/>
      <c r="F97" s="78"/>
      <c r="G97" s="78"/>
      <c r="H97" s="78"/>
      <c r="I97" s="292"/>
      <c r="J97" s="78"/>
    </row>
    <row r="98" spans="1:10">
      <c r="A98" s="78"/>
      <c r="B98" s="78"/>
      <c r="C98" s="78"/>
      <c r="D98" s="78"/>
      <c r="E98" s="78"/>
      <c r="F98" s="78"/>
      <c r="G98" s="78"/>
      <c r="H98" s="78"/>
      <c r="I98" s="292"/>
      <c r="J98" s="78"/>
    </row>
    <row r="99" spans="1:10">
      <c r="A99" s="78"/>
      <c r="B99" s="78"/>
      <c r="C99" s="78"/>
      <c r="D99" s="78"/>
      <c r="E99" s="78"/>
      <c r="F99" s="78"/>
      <c r="G99" s="78"/>
      <c r="H99" s="78"/>
      <c r="I99" s="292"/>
      <c r="J99" s="78"/>
    </row>
    <row r="100" spans="1:10">
      <c r="A100" s="78"/>
      <c r="B100" s="78"/>
      <c r="C100" s="78"/>
      <c r="D100" s="78"/>
      <c r="E100" s="78"/>
      <c r="F100" s="78"/>
      <c r="G100" s="78"/>
      <c r="H100" s="78"/>
      <c r="I100" s="292"/>
      <c r="J100" s="78"/>
    </row>
    <row r="101" spans="1:10">
      <c r="A101" s="78"/>
      <c r="B101" s="78"/>
      <c r="C101" s="78"/>
      <c r="D101" s="78"/>
      <c r="E101" s="78"/>
      <c r="F101" s="78"/>
      <c r="G101" s="78"/>
      <c r="H101" s="78"/>
      <c r="I101" s="292"/>
      <c r="J101" s="78"/>
    </row>
    <row r="102" spans="1:10">
      <c r="A102" s="78"/>
      <c r="B102" s="78"/>
      <c r="C102" s="78"/>
      <c r="D102" s="78"/>
      <c r="E102" s="78"/>
      <c r="F102" s="78"/>
      <c r="G102" s="78"/>
      <c r="H102" s="78"/>
      <c r="I102" s="292"/>
      <c r="J102" s="78"/>
    </row>
    <row r="103" spans="1:10">
      <c r="A103" s="78"/>
      <c r="B103" s="78"/>
      <c r="C103" s="78"/>
      <c r="D103" s="78"/>
      <c r="E103" s="78"/>
      <c r="F103" s="78"/>
      <c r="G103" s="78"/>
      <c r="H103" s="78"/>
      <c r="I103" s="292"/>
      <c r="J103" s="78"/>
    </row>
    <row r="104" spans="1:10">
      <c r="A104" s="78"/>
      <c r="B104" s="78"/>
      <c r="C104" s="78"/>
      <c r="D104" s="78"/>
      <c r="E104" s="78"/>
      <c r="F104" s="78"/>
      <c r="G104" s="78"/>
      <c r="H104" s="78"/>
      <c r="I104" s="292"/>
      <c r="J104" s="78"/>
    </row>
    <row r="105" spans="1:10">
      <c r="A105" s="78"/>
      <c r="B105" s="78"/>
      <c r="C105" s="78"/>
      <c r="D105" s="78"/>
      <c r="E105" s="78"/>
      <c r="F105" s="78"/>
      <c r="G105" s="78"/>
      <c r="H105" s="78"/>
      <c r="I105" s="292"/>
      <c r="J105" s="78"/>
    </row>
    <row r="106" spans="1:10">
      <c r="A106" s="78"/>
      <c r="B106" s="78"/>
      <c r="C106" s="78"/>
      <c r="D106" s="78"/>
      <c r="E106" s="78"/>
      <c r="F106" s="78"/>
      <c r="G106" s="78"/>
      <c r="H106" s="78"/>
      <c r="I106" s="292"/>
      <c r="J106" s="78"/>
    </row>
    <row r="107" spans="1:10">
      <c r="A107" s="78"/>
      <c r="B107" s="78"/>
      <c r="C107" s="78"/>
      <c r="D107" s="78"/>
      <c r="E107" s="78"/>
      <c r="F107" s="78"/>
      <c r="G107" s="78"/>
      <c r="H107" s="78"/>
      <c r="I107" s="292"/>
      <c r="J107" s="78"/>
    </row>
    <row r="108" spans="1:10">
      <c r="A108" s="78"/>
      <c r="B108" s="78"/>
      <c r="C108" s="78"/>
      <c r="D108" s="78"/>
      <c r="E108" s="78"/>
      <c r="F108" s="78"/>
      <c r="G108" s="78"/>
      <c r="H108" s="78"/>
      <c r="I108" s="292"/>
      <c r="J108" s="78"/>
    </row>
    <row r="109" spans="1:10">
      <c r="A109" s="78"/>
      <c r="B109" s="78"/>
      <c r="C109" s="78"/>
      <c r="D109" s="78"/>
      <c r="E109" s="78"/>
      <c r="F109" s="78"/>
      <c r="G109" s="78"/>
      <c r="H109" s="78"/>
      <c r="I109" s="292"/>
      <c r="J109" s="78"/>
    </row>
    <row r="110" spans="1:10">
      <c r="A110" s="78"/>
      <c r="B110" s="78"/>
      <c r="C110" s="78"/>
      <c r="D110" s="78"/>
      <c r="E110" s="78"/>
      <c r="F110" s="78"/>
      <c r="G110" s="78"/>
      <c r="H110" s="78"/>
      <c r="I110" s="292"/>
      <c r="J110" s="78"/>
    </row>
    <row r="111" spans="1:10">
      <c r="A111" s="78"/>
      <c r="B111" s="78"/>
      <c r="C111" s="78"/>
      <c r="D111" s="78"/>
      <c r="E111" s="78"/>
      <c r="F111" s="78"/>
      <c r="G111" s="78"/>
      <c r="H111" s="78"/>
      <c r="I111" s="292"/>
      <c r="J111" s="78"/>
    </row>
    <row r="112" spans="1:10">
      <c r="A112" s="78"/>
      <c r="B112" s="78"/>
      <c r="C112" s="78"/>
      <c r="D112" s="78"/>
      <c r="E112" s="78"/>
      <c r="F112" s="78"/>
      <c r="G112" s="78"/>
      <c r="H112" s="78"/>
      <c r="I112" s="292"/>
      <c r="J112" s="78"/>
    </row>
    <row r="113" spans="1:10">
      <c r="A113" s="78"/>
      <c r="B113" s="78"/>
      <c r="C113" s="78"/>
      <c r="D113" s="78"/>
      <c r="E113" s="78"/>
      <c r="F113" s="78"/>
      <c r="G113" s="78"/>
      <c r="H113" s="78"/>
      <c r="I113" s="292"/>
      <c r="J113" s="78"/>
    </row>
    <row r="114" spans="1:10">
      <c r="A114" s="78"/>
      <c r="B114" s="78"/>
      <c r="C114" s="78"/>
      <c r="D114" s="78"/>
      <c r="E114" s="78"/>
      <c r="F114" s="78"/>
      <c r="G114" s="78"/>
      <c r="H114" s="78"/>
      <c r="I114" s="292"/>
      <c r="J114" s="78"/>
    </row>
    <row r="115" spans="1:10">
      <c r="A115" s="78"/>
      <c r="B115" s="78"/>
      <c r="C115" s="78"/>
      <c r="D115" s="78"/>
      <c r="E115" s="78"/>
      <c r="F115" s="78"/>
      <c r="G115" s="78"/>
      <c r="H115" s="78"/>
      <c r="I115" s="292"/>
      <c r="J115" s="78"/>
    </row>
    <row r="116" spans="1:10">
      <c r="A116" s="78"/>
      <c r="B116" s="78"/>
      <c r="C116" s="78"/>
      <c r="D116" s="78"/>
      <c r="E116" s="78"/>
      <c r="F116" s="78"/>
      <c r="G116" s="78"/>
      <c r="H116" s="78"/>
      <c r="I116" s="292"/>
      <c r="J116" s="78"/>
    </row>
    <row r="117" spans="1:10">
      <c r="A117" s="78"/>
      <c r="B117" s="78"/>
      <c r="C117" s="78"/>
      <c r="D117" s="78"/>
      <c r="E117" s="78"/>
      <c r="F117" s="78"/>
      <c r="G117" s="78"/>
      <c r="H117" s="78"/>
      <c r="I117" s="292"/>
      <c r="J117" s="78"/>
    </row>
    <row r="118" spans="1:10">
      <c r="A118" s="78"/>
      <c r="B118" s="78"/>
      <c r="C118" s="78"/>
      <c r="D118" s="78"/>
      <c r="E118" s="78"/>
      <c r="F118" s="78"/>
      <c r="G118" s="78"/>
      <c r="H118" s="78"/>
      <c r="I118" s="292"/>
      <c r="J118" s="78"/>
    </row>
    <row r="119" spans="1:10">
      <c r="A119" s="78"/>
      <c r="B119" s="78"/>
      <c r="C119" s="78"/>
      <c r="D119" s="78"/>
      <c r="E119" s="78"/>
      <c r="F119" s="78"/>
      <c r="G119" s="78"/>
      <c r="H119" s="78"/>
      <c r="I119" s="292"/>
      <c r="J119" s="78"/>
    </row>
    <row r="120" spans="1:10">
      <c r="A120" s="78"/>
      <c r="B120" s="78"/>
      <c r="C120" s="78"/>
      <c r="D120" s="78"/>
      <c r="E120" s="78"/>
      <c r="F120" s="78"/>
      <c r="G120" s="78"/>
      <c r="H120" s="78"/>
      <c r="I120" s="292"/>
      <c r="J120" s="78"/>
    </row>
    <row r="121" spans="1:10">
      <c r="A121" s="78"/>
      <c r="B121" s="78"/>
      <c r="C121" s="78"/>
      <c r="D121" s="78"/>
      <c r="E121" s="78"/>
      <c r="F121" s="78"/>
      <c r="G121" s="78"/>
      <c r="H121" s="78"/>
      <c r="I121" s="292"/>
      <c r="J121" s="78"/>
    </row>
    <row r="122" spans="1:10">
      <c r="A122" s="78"/>
      <c r="B122" s="78"/>
      <c r="C122" s="78"/>
      <c r="D122" s="78"/>
      <c r="E122" s="78"/>
      <c r="F122" s="78"/>
      <c r="G122" s="78"/>
      <c r="H122" s="78"/>
      <c r="I122" s="292"/>
      <c r="J122" s="78"/>
    </row>
    <row r="123" spans="1:10">
      <c r="A123" s="78"/>
      <c r="B123" s="78"/>
      <c r="C123" s="78"/>
      <c r="D123" s="78"/>
      <c r="E123" s="78"/>
      <c r="F123" s="78"/>
      <c r="G123" s="78"/>
      <c r="H123" s="78"/>
      <c r="I123" s="292"/>
      <c r="J123" s="78"/>
    </row>
    <row r="124" spans="1:10">
      <c r="A124" s="78"/>
      <c r="B124" s="78"/>
      <c r="C124" s="78"/>
      <c r="D124" s="78"/>
      <c r="E124" s="78"/>
      <c r="F124" s="78"/>
      <c r="G124" s="78"/>
      <c r="H124" s="78"/>
      <c r="I124" s="292"/>
      <c r="J124" s="78"/>
    </row>
    <row r="125" spans="1:10">
      <c r="A125" s="78"/>
      <c r="B125" s="78"/>
      <c r="C125" s="78"/>
      <c r="D125" s="78"/>
      <c r="E125" s="78"/>
      <c r="F125" s="78"/>
      <c r="G125" s="78"/>
      <c r="H125" s="78"/>
      <c r="I125" s="292"/>
      <c r="J125" s="78"/>
    </row>
    <row r="126" spans="1:10">
      <c r="A126" s="78"/>
      <c r="B126" s="78"/>
      <c r="C126" s="78"/>
      <c r="D126" s="78"/>
      <c r="E126" s="78"/>
      <c r="F126" s="78"/>
      <c r="G126" s="78"/>
      <c r="H126" s="78"/>
      <c r="I126" s="292"/>
      <c r="J126" s="78"/>
    </row>
    <row r="127" spans="1:10">
      <c r="A127" s="78"/>
      <c r="B127" s="78"/>
      <c r="C127" s="78"/>
      <c r="D127" s="78"/>
      <c r="E127" s="78"/>
      <c r="F127" s="78"/>
      <c r="G127" s="78"/>
      <c r="H127" s="78"/>
      <c r="I127" s="292"/>
      <c r="J127" s="78"/>
    </row>
    <row r="128" spans="1:10">
      <c r="A128" s="78"/>
      <c r="B128" s="78"/>
      <c r="C128" s="78"/>
      <c r="D128" s="78"/>
      <c r="E128" s="78"/>
      <c r="F128" s="78"/>
      <c r="G128" s="78"/>
      <c r="H128" s="78"/>
      <c r="I128" s="292"/>
      <c r="J128" s="78"/>
    </row>
    <row r="129" spans="1:10">
      <c r="A129" s="78"/>
      <c r="B129" s="78"/>
      <c r="C129" s="78"/>
      <c r="D129" s="78"/>
      <c r="E129" s="78"/>
      <c r="F129" s="78"/>
      <c r="G129" s="78"/>
      <c r="H129" s="78"/>
      <c r="I129" s="292"/>
      <c r="J129" s="78"/>
    </row>
    <row r="130" spans="1:10">
      <c r="A130" s="78"/>
      <c r="B130" s="78"/>
      <c r="C130" s="78"/>
      <c r="D130" s="78"/>
      <c r="E130" s="78"/>
      <c r="F130" s="78"/>
      <c r="G130" s="78"/>
      <c r="H130" s="78"/>
      <c r="I130" s="292"/>
      <c r="J130" s="78"/>
    </row>
    <row r="131" spans="1:10">
      <c r="A131" s="78"/>
      <c r="B131" s="78"/>
      <c r="C131" s="78"/>
      <c r="D131" s="78"/>
      <c r="E131" s="78"/>
      <c r="F131" s="78"/>
      <c r="G131" s="78"/>
      <c r="H131" s="78"/>
      <c r="I131" s="292"/>
      <c r="J131" s="78"/>
    </row>
    <row r="132" spans="1:10">
      <c r="A132" s="78"/>
      <c r="B132" s="78"/>
      <c r="C132" s="78"/>
      <c r="D132" s="78"/>
      <c r="E132" s="78"/>
      <c r="F132" s="78"/>
      <c r="G132" s="78"/>
      <c r="H132" s="78"/>
      <c r="I132" s="292"/>
      <c r="J132" s="78"/>
    </row>
    <row r="133" spans="1:10">
      <c r="A133" s="78"/>
      <c r="B133" s="78"/>
      <c r="C133" s="78"/>
      <c r="D133" s="78"/>
      <c r="E133" s="78"/>
      <c r="F133" s="78"/>
      <c r="G133" s="78"/>
      <c r="H133" s="78"/>
      <c r="I133" s="292"/>
      <c r="J133" s="78"/>
    </row>
    <row r="134" spans="1:10">
      <c r="A134" s="78"/>
      <c r="B134" s="78"/>
      <c r="C134" s="78"/>
      <c r="D134" s="78"/>
      <c r="E134" s="78"/>
      <c r="F134" s="78"/>
      <c r="G134" s="78"/>
      <c r="H134" s="78"/>
      <c r="I134" s="292"/>
      <c r="J134" s="78"/>
    </row>
    <row r="135" spans="1:10">
      <c r="A135" s="78"/>
      <c r="B135" s="78"/>
      <c r="C135" s="78"/>
      <c r="D135" s="78"/>
      <c r="E135" s="78"/>
      <c r="F135" s="78"/>
      <c r="G135" s="78"/>
      <c r="H135" s="78"/>
      <c r="I135" s="292"/>
      <c r="J135" s="78"/>
    </row>
    <row r="136" spans="1:10">
      <c r="A136" s="78"/>
      <c r="B136" s="78"/>
      <c r="C136" s="78"/>
      <c r="D136" s="78"/>
      <c r="E136" s="78"/>
      <c r="F136" s="78"/>
      <c r="G136" s="78"/>
      <c r="H136" s="78"/>
      <c r="I136" s="292"/>
      <c r="J136" s="78"/>
    </row>
    <row r="137" spans="1:10">
      <c r="A137" s="78"/>
      <c r="B137" s="78"/>
      <c r="C137" s="78"/>
      <c r="D137" s="78"/>
      <c r="E137" s="78"/>
      <c r="F137" s="78"/>
      <c r="G137" s="78"/>
      <c r="H137" s="78"/>
      <c r="I137" s="292"/>
      <c r="J137" s="78"/>
    </row>
    <row r="138" spans="1:10">
      <c r="A138" s="78"/>
      <c r="B138" s="78"/>
      <c r="C138" s="78"/>
      <c r="D138" s="78"/>
      <c r="E138" s="78"/>
      <c r="F138" s="78"/>
      <c r="G138" s="78"/>
      <c r="H138" s="78"/>
      <c r="I138" s="292"/>
      <c r="J138" s="78"/>
    </row>
    <row r="139" spans="1:10">
      <c r="A139" s="78"/>
      <c r="B139" s="78"/>
      <c r="C139" s="78"/>
      <c r="D139" s="78"/>
      <c r="E139" s="78"/>
      <c r="F139" s="78"/>
      <c r="G139" s="78"/>
      <c r="H139" s="78"/>
      <c r="I139" s="292"/>
      <c r="J139" s="78"/>
    </row>
    <row r="140" spans="1:10">
      <c r="A140" s="78"/>
      <c r="B140" s="78"/>
      <c r="C140" s="78"/>
      <c r="D140" s="78"/>
      <c r="E140" s="78"/>
      <c r="F140" s="78"/>
      <c r="G140" s="78"/>
      <c r="H140" s="78"/>
      <c r="I140" s="292"/>
      <c r="J140" s="78"/>
    </row>
    <row r="141" spans="1:10">
      <c r="A141" s="78"/>
      <c r="B141" s="78"/>
      <c r="C141" s="78"/>
      <c r="D141" s="78"/>
      <c r="E141" s="78"/>
      <c r="F141" s="78"/>
      <c r="G141" s="78"/>
      <c r="H141" s="78"/>
      <c r="I141" s="292"/>
      <c r="J141" s="78"/>
    </row>
    <row r="142" spans="1:10">
      <c r="A142" s="78"/>
      <c r="B142" s="78"/>
      <c r="C142" s="78"/>
      <c r="D142" s="78"/>
      <c r="E142" s="78"/>
      <c r="F142" s="78"/>
      <c r="G142" s="78"/>
      <c r="H142" s="78"/>
      <c r="I142" s="292"/>
      <c r="J142" s="78"/>
    </row>
    <row r="143" spans="1:10">
      <c r="A143" s="78"/>
      <c r="B143" s="78"/>
      <c r="C143" s="78"/>
      <c r="D143" s="78"/>
      <c r="E143" s="78"/>
      <c r="F143" s="78"/>
      <c r="G143" s="78"/>
      <c r="H143" s="78"/>
      <c r="I143" s="292"/>
      <c r="J143" s="78"/>
    </row>
    <row r="144" spans="1:10">
      <c r="A144" s="78"/>
      <c r="B144" s="78"/>
      <c r="C144" s="78"/>
      <c r="D144" s="78"/>
      <c r="E144" s="78"/>
      <c r="F144" s="78"/>
      <c r="G144" s="78"/>
      <c r="H144" s="78"/>
      <c r="I144" s="292"/>
      <c r="J144" s="78"/>
    </row>
    <row r="145" spans="1:10">
      <c r="A145" s="78"/>
      <c r="B145" s="78"/>
      <c r="C145" s="78"/>
      <c r="D145" s="78"/>
      <c r="E145" s="78"/>
      <c r="F145" s="78"/>
      <c r="G145" s="78"/>
      <c r="H145" s="78"/>
      <c r="I145" s="292"/>
      <c r="J145" s="78"/>
    </row>
    <row r="146" spans="1:10">
      <c r="A146" s="78"/>
      <c r="B146" s="78"/>
      <c r="C146" s="78"/>
      <c r="D146" s="78"/>
      <c r="E146" s="78"/>
      <c r="F146" s="78"/>
      <c r="G146" s="78"/>
      <c r="H146" s="78"/>
      <c r="I146" s="292"/>
      <c r="J146" s="78"/>
    </row>
    <row r="147" spans="1:10">
      <c r="A147" s="78"/>
      <c r="B147" s="78"/>
      <c r="C147" s="78"/>
      <c r="D147" s="78"/>
      <c r="E147" s="78"/>
      <c r="F147" s="78"/>
      <c r="G147" s="78"/>
      <c r="H147" s="78"/>
      <c r="I147" s="292"/>
      <c r="J147" s="78"/>
    </row>
    <row r="148" spans="1:10">
      <c r="A148" s="78"/>
      <c r="B148" s="78"/>
      <c r="C148" s="78"/>
      <c r="D148" s="78"/>
      <c r="E148" s="78"/>
      <c r="F148" s="78"/>
      <c r="G148" s="78"/>
      <c r="H148" s="78"/>
      <c r="I148" s="292"/>
      <c r="J148" s="78"/>
    </row>
    <row r="149" spans="1:10">
      <c r="A149" s="78"/>
      <c r="B149" s="78"/>
      <c r="C149" s="78"/>
      <c r="D149" s="78"/>
      <c r="E149" s="78"/>
      <c r="F149" s="78"/>
      <c r="G149" s="78"/>
      <c r="H149" s="78"/>
      <c r="I149" s="292"/>
      <c r="J149" s="78"/>
    </row>
    <row r="150" spans="1:10">
      <c r="A150" s="78"/>
      <c r="B150" s="78"/>
      <c r="C150" s="78"/>
      <c r="D150" s="78"/>
      <c r="E150" s="78"/>
      <c r="F150" s="78"/>
      <c r="G150" s="78"/>
      <c r="H150" s="78"/>
      <c r="I150" s="292"/>
      <c r="J150" s="78"/>
    </row>
    <row r="151" spans="1:10">
      <c r="A151" s="78"/>
      <c r="B151" s="78"/>
      <c r="C151" s="78"/>
      <c r="D151" s="78"/>
      <c r="E151" s="78"/>
      <c r="F151" s="78"/>
      <c r="G151" s="78"/>
      <c r="H151" s="78"/>
      <c r="I151" s="292"/>
      <c r="J151" s="78"/>
    </row>
    <row r="152" spans="1:10">
      <c r="A152" s="78"/>
      <c r="B152" s="78"/>
      <c r="C152" s="78"/>
      <c r="D152" s="78"/>
      <c r="E152" s="78"/>
      <c r="F152" s="78"/>
      <c r="G152" s="78"/>
      <c r="H152" s="78"/>
      <c r="I152" s="292"/>
      <c r="J152" s="78"/>
    </row>
    <row r="153" spans="1:10">
      <c r="A153" s="78"/>
      <c r="B153" s="78"/>
      <c r="C153" s="78"/>
      <c r="D153" s="78"/>
      <c r="E153" s="78"/>
      <c r="F153" s="78"/>
      <c r="G153" s="78"/>
      <c r="H153" s="78"/>
      <c r="I153" s="292"/>
      <c r="J153" s="78"/>
    </row>
    <row r="154" spans="1:10">
      <c r="A154" s="78"/>
      <c r="B154" s="78"/>
      <c r="C154" s="78"/>
      <c r="D154" s="78"/>
      <c r="E154" s="78"/>
      <c r="F154" s="78"/>
      <c r="G154" s="78"/>
      <c r="H154" s="78"/>
      <c r="I154" s="292"/>
      <c r="J154" s="78"/>
    </row>
    <row r="155" spans="1:10">
      <c r="A155" s="78"/>
      <c r="B155" s="78"/>
      <c r="C155" s="78"/>
      <c r="D155" s="78"/>
      <c r="E155" s="78"/>
      <c r="F155" s="78"/>
      <c r="G155" s="78"/>
      <c r="H155" s="78"/>
      <c r="I155" s="292"/>
      <c r="J155" s="78"/>
    </row>
    <row r="156" spans="1:10">
      <c r="A156" s="78"/>
      <c r="B156" s="78"/>
      <c r="C156" s="78"/>
      <c r="D156" s="78"/>
      <c r="E156" s="78"/>
      <c r="F156" s="78"/>
      <c r="G156" s="78"/>
      <c r="H156" s="78"/>
      <c r="I156" s="292"/>
      <c r="J156" s="78"/>
    </row>
    <row r="157" spans="1:10">
      <c r="A157" s="78"/>
      <c r="B157" s="78"/>
      <c r="C157" s="78"/>
      <c r="D157" s="78"/>
      <c r="E157" s="78"/>
      <c r="F157" s="78"/>
      <c r="G157" s="78"/>
      <c r="H157" s="78"/>
      <c r="I157" s="292"/>
      <c r="J157" s="78"/>
    </row>
    <row r="158" spans="1:10">
      <c r="A158" s="78"/>
      <c r="B158" s="78"/>
      <c r="C158" s="78"/>
      <c r="D158" s="78"/>
      <c r="E158" s="78"/>
      <c r="F158" s="78"/>
      <c r="G158" s="78"/>
      <c r="H158" s="78"/>
      <c r="I158" s="292"/>
      <c r="J158" s="78"/>
    </row>
    <row r="159" spans="1:10">
      <c r="A159" s="78"/>
      <c r="B159" s="78"/>
      <c r="C159" s="78"/>
      <c r="D159" s="78"/>
      <c r="E159" s="78"/>
      <c r="F159" s="78"/>
      <c r="G159" s="78"/>
      <c r="H159" s="78"/>
      <c r="I159" s="292"/>
      <c r="J159" s="78"/>
    </row>
    <row r="160" spans="1:10">
      <c r="A160" s="78"/>
      <c r="B160" s="78"/>
      <c r="C160" s="78"/>
      <c r="D160" s="78"/>
      <c r="E160" s="78"/>
      <c r="F160" s="78"/>
      <c r="G160" s="78"/>
      <c r="H160" s="78"/>
      <c r="I160" s="292"/>
      <c r="J160" s="78"/>
    </row>
    <row r="161" spans="1:10">
      <c r="A161" s="78"/>
      <c r="B161" s="78"/>
      <c r="C161" s="78"/>
      <c r="D161" s="78"/>
      <c r="E161" s="78"/>
      <c r="F161" s="78"/>
      <c r="G161" s="78"/>
      <c r="H161" s="78"/>
      <c r="I161" s="292"/>
      <c r="J161" s="78"/>
    </row>
    <row r="162" spans="1:10">
      <c r="A162" s="78"/>
      <c r="B162" s="78"/>
      <c r="C162" s="78"/>
      <c r="D162" s="78"/>
      <c r="E162" s="78"/>
      <c r="F162" s="78"/>
      <c r="G162" s="78"/>
      <c r="H162" s="78"/>
      <c r="I162" s="292"/>
      <c r="J162" s="78"/>
    </row>
    <row r="163" spans="1:10">
      <c r="A163" s="78"/>
      <c r="B163" s="78"/>
      <c r="C163" s="78"/>
      <c r="D163" s="78"/>
      <c r="E163" s="78"/>
      <c r="F163" s="78"/>
      <c r="G163" s="78"/>
      <c r="H163" s="78"/>
      <c r="I163" s="292"/>
      <c r="J163" s="78"/>
    </row>
    <row r="164" spans="1:10">
      <c r="A164" s="78"/>
      <c r="B164" s="78"/>
      <c r="C164" s="78"/>
      <c r="D164" s="78"/>
      <c r="E164" s="78"/>
      <c r="F164" s="78"/>
      <c r="G164" s="78"/>
      <c r="H164" s="78"/>
      <c r="I164" s="292"/>
      <c r="J164" s="78"/>
    </row>
    <row r="165" spans="1:10">
      <c r="A165" s="78"/>
      <c r="B165" s="78"/>
      <c r="C165" s="78"/>
      <c r="D165" s="78"/>
      <c r="E165" s="78"/>
      <c r="F165" s="78"/>
      <c r="G165" s="78"/>
      <c r="H165" s="78"/>
      <c r="I165" s="292"/>
      <c r="J165" s="78"/>
    </row>
    <row r="166" spans="1:10">
      <c r="A166" s="78"/>
      <c r="B166" s="78"/>
      <c r="C166" s="78"/>
      <c r="D166" s="78"/>
      <c r="E166" s="78"/>
      <c r="F166" s="78"/>
      <c r="G166" s="78"/>
      <c r="H166" s="78"/>
      <c r="I166" s="292"/>
      <c r="J166" s="78"/>
    </row>
    <row r="167" spans="1:10">
      <c r="A167" s="78"/>
      <c r="B167" s="78"/>
      <c r="C167" s="78"/>
      <c r="D167" s="78"/>
      <c r="E167" s="78"/>
      <c r="F167" s="78"/>
      <c r="G167" s="78"/>
      <c r="H167" s="78"/>
      <c r="I167" s="292"/>
      <c r="J167" s="78"/>
    </row>
    <row r="168" spans="1:10">
      <c r="A168" s="78"/>
      <c r="B168" s="78"/>
      <c r="C168" s="78"/>
      <c r="D168" s="78"/>
      <c r="E168" s="78"/>
      <c r="F168" s="78"/>
      <c r="G168" s="78"/>
      <c r="H168" s="78"/>
      <c r="I168" s="292"/>
      <c r="J168" s="78"/>
    </row>
    <row r="169" spans="1:10">
      <c r="A169" s="78"/>
      <c r="B169" s="78"/>
      <c r="C169" s="78"/>
      <c r="D169" s="78"/>
      <c r="E169" s="78"/>
      <c r="F169" s="78"/>
      <c r="G169" s="78"/>
      <c r="H169" s="78"/>
      <c r="I169" s="292"/>
      <c r="J169" s="78"/>
    </row>
    <row r="170" spans="1:10">
      <c r="A170" s="78"/>
      <c r="B170" s="78"/>
      <c r="C170" s="78"/>
      <c r="D170" s="78"/>
      <c r="E170" s="78"/>
      <c r="F170" s="78"/>
      <c r="G170" s="78"/>
      <c r="H170" s="78"/>
      <c r="I170" s="292"/>
      <c r="J170" s="78"/>
    </row>
    <row r="171" spans="1:10">
      <c r="A171" s="78"/>
      <c r="B171" s="78"/>
      <c r="C171" s="78"/>
      <c r="D171" s="78"/>
      <c r="E171" s="78"/>
      <c r="F171" s="78"/>
      <c r="G171" s="78"/>
      <c r="H171" s="78"/>
      <c r="I171" s="292"/>
      <c r="J171" s="78"/>
    </row>
    <row r="172" spans="1:10">
      <c r="A172" s="78"/>
      <c r="B172" s="78"/>
      <c r="C172" s="78"/>
      <c r="D172" s="78"/>
      <c r="E172" s="78"/>
      <c r="F172" s="78"/>
      <c r="G172" s="78"/>
      <c r="H172" s="78"/>
      <c r="I172" s="292"/>
      <c r="J172" s="78"/>
    </row>
    <row r="173" spans="1:10">
      <c r="A173" s="78"/>
      <c r="B173" s="78"/>
      <c r="C173" s="78"/>
      <c r="D173" s="78"/>
      <c r="E173" s="78"/>
      <c r="F173" s="78"/>
      <c r="G173" s="78"/>
      <c r="H173" s="78"/>
      <c r="I173" s="292"/>
      <c r="J173" s="78"/>
    </row>
    <row r="174" spans="1:10">
      <c r="A174" s="78"/>
      <c r="B174" s="78"/>
      <c r="C174" s="78"/>
      <c r="D174" s="78"/>
      <c r="E174" s="78"/>
      <c r="F174" s="78"/>
      <c r="G174" s="78"/>
      <c r="H174" s="78"/>
      <c r="I174" s="292"/>
      <c r="J174" s="78"/>
    </row>
    <row r="175" spans="1:10">
      <c r="A175" s="78"/>
      <c r="B175" s="78"/>
      <c r="C175" s="78"/>
      <c r="D175" s="78"/>
      <c r="E175" s="78"/>
      <c r="F175" s="78"/>
      <c r="G175" s="78"/>
      <c r="H175" s="78"/>
      <c r="I175" s="292"/>
      <c r="J175" s="78"/>
    </row>
    <row r="176" spans="1:10">
      <c r="A176" s="78"/>
      <c r="B176" s="78"/>
      <c r="C176" s="78"/>
      <c r="D176" s="78"/>
      <c r="E176" s="78"/>
      <c r="F176" s="78"/>
      <c r="G176" s="78"/>
      <c r="H176" s="78"/>
      <c r="I176" s="292"/>
      <c r="J176" s="78"/>
    </row>
    <row r="177" spans="1:10">
      <c r="A177" s="78"/>
      <c r="B177" s="78"/>
      <c r="C177" s="78"/>
      <c r="D177" s="78"/>
      <c r="E177" s="78"/>
      <c r="F177" s="78"/>
      <c r="G177" s="78"/>
      <c r="H177" s="78"/>
      <c r="I177" s="292"/>
      <c r="J177" s="78"/>
    </row>
  </sheetData>
  <mergeCells count="64">
    <mergeCell ref="B84:F84"/>
    <mergeCell ref="H85:J85"/>
    <mergeCell ref="H86:J86"/>
    <mergeCell ref="B78:F78"/>
    <mergeCell ref="B79:F79"/>
    <mergeCell ref="B80:F80"/>
    <mergeCell ref="B81:F81"/>
    <mergeCell ref="B82:F82"/>
    <mergeCell ref="B77:F77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65:F65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53:F53"/>
    <mergeCell ref="B23:F23"/>
    <mergeCell ref="A43:J43"/>
    <mergeCell ref="B44:F44"/>
    <mergeCell ref="B45:F45"/>
    <mergeCell ref="B46:F46"/>
    <mergeCell ref="B47:F47"/>
    <mergeCell ref="H28:J28"/>
    <mergeCell ref="H27:J27"/>
    <mergeCell ref="B48:F48"/>
    <mergeCell ref="B49:F49"/>
    <mergeCell ref="B50:F50"/>
    <mergeCell ref="B51:F51"/>
    <mergeCell ref="B52:F52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10:F10"/>
    <mergeCell ref="A5:J5"/>
    <mergeCell ref="B6:F6"/>
    <mergeCell ref="B7:F7"/>
    <mergeCell ref="B8:F8"/>
    <mergeCell ref="B9:F9"/>
  </mergeCells>
  <pageMargins left="0.7" right="0.7" top="0.75" bottom="0.75" header="0.3" footer="0.3"/>
  <pageSetup scale="90" orientation="portrait" horizontalDpi="0" verticalDpi="0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Bilanci</vt:lpstr>
      <vt:lpstr>P&amp;L</vt:lpstr>
      <vt:lpstr>Kapital</vt:lpstr>
      <vt:lpstr>Cash Flow</vt:lpstr>
      <vt:lpstr>Pasqyra aktive </vt:lpstr>
      <vt:lpstr>Tabela e amortizimit</vt:lpstr>
      <vt:lpstr>Inventar</vt:lpstr>
      <vt:lpstr>Te ardhurat nga aktiviteti</vt:lpstr>
      <vt:lpstr>Aneksi i te ardhurave</vt:lpstr>
      <vt:lpstr>Deklarate</vt:lpstr>
      <vt:lpstr>Kapitali</vt:lpstr>
      <vt:lpstr>Te ardhura</vt:lpstr>
      <vt:lpstr>Shpenzime 2012</vt:lpstr>
      <vt:lpstr>'Aneksi i te ardhurave'!Print_Area</vt:lpstr>
      <vt:lpstr>Inventar!Print_Area</vt:lpstr>
      <vt:lpstr>'Pasqyra aktive '!Print_Area</vt:lpstr>
      <vt:lpstr>'Tabela e amortizimit'!Print_Area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2014-03-31T10:23:20Z</dcterms:modified>
</cp:coreProperties>
</file>