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Dosja e Punes 2018-19\03-Biznes i Madh me Tvsh\01-Kilic Aquaculture Albania Sha\11-Bilance Arshiva\2020\Tatime\"/>
    </mc:Choice>
  </mc:AlternateContent>
  <xr:revisionPtr revIDLastSave="0" documentId="13_ncr:1_{AD66A2C9-465C-4043-BFD9-28D5F70CFE12}" xr6:coauthVersionLast="47" xr6:coauthVersionMax="47" xr10:uidLastSave="{00000000-0000-0000-0000-000000000000}"/>
  <bookViews>
    <workbookView xWindow="-120" yWindow="-120" windowWidth="29040" windowHeight="15840" tabRatio="724" firstSheet="1" activeTab="7" xr2:uid="{00000000-000D-0000-FFFF-FFFF00000000}"/>
  </bookViews>
  <sheets>
    <sheet name="TB_2018" sheetId="19" state="hidden" r:id="rId1"/>
    <sheet name="Kopertina" sheetId="18" r:id="rId2"/>
    <sheet name="Check Pivot" sheetId="67" state="hidden" r:id="rId3"/>
    <sheet name="mastro" sheetId="69" state="hidden" r:id="rId4"/>
    <sheet name="Aktive" sheetId="12" r:id="rId5"/>
    <sheet name="PASH" sheetId="39" r:id="rId6"/>
    <sheet name="Flukse monetare" sheetId="14" r:id="rId7"/>
    <sheet name="Kapitali" sheetId="15" r:id="rId8"/>
  </sheets>
  <definedNames>
    <definedName name="_xlnm._FilterDatabase" localSheetId="0" hidden="1">TB_2018!$A$5:$N$327</definedName>
    <definedName name="AS2DocOpenMode">"AS2DocumentEdit"</definedName>
    <definedName name="_xlnm.Print_Area" localSheetId="7">Kapitali!#REF!</definedName>
    <definedName name="_xlnm.Print_Area" localSheetId="1">Kopertina!$B$1:$L$58</definedName>
    <definedName name="_xlnm.Print_Area" localSheetId="5">PASH!$A$1:$F$69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4" l="1"/>
  <c r="B33" i="14"/>
  <c r="D75" i="12"/>
  <c r="H34" i="15" l="1"/>
  <c r="H35" i="15" s="1"/>
  <c r="G12" i="15"/>
  <c r="G24" i="15" s="1"/>
  <c r="J12" i="15"/>
  <c r="F12" i="15"/>
  <c r="F24" i="15" s="1"/>
  <c r="F37" i="15" s="1"/>
  <c r="E12" i="15"/>
  <c r="E24" i="15" s="1"/>
  <c r="E37" i="15" s="1"/>
  <c r="D12" i="15"/>
  <c r="D24" i="15" s="1"/>
  <c r="D37" i="15" s="1"/>
  <c r="D37" i="14"/>
  <c r="J35" i="15"/>
  <c r="F35" i="15"/>
  <c r="E35" i="15"/>
  <c r="D35" i="15"/>
  <c r="C35" i="15"/>
  <c r="B35" i="15"/>
  <c r="K33" i="15"/>
  <c r="I33" i="15"/>
  <c r="K32" i="15"/>
  <c r="I32" i="15"/>
  <c r="I31" i="15"/>
  <c r="K31" i="15" s="1"/>
  <c r="J30" i="15"/>
  <c r="G30" i="15"/>
  <c r="F30" i="15"/>
  <c r="E30" i="15"/>
  <c r="D30" i="15"/>
  <c r="C30" i="15"/>
  <c r="B30" i="15"/>
  <c r="K29" i="15"/>
  <c r="I29" i="15"/>
  <c r="K28" i="15"/>
  <c r="I28" i="15"/>
  <c r="I26" i="15"/>
  <c r="K26" i="15" s="1"/>
  <c r="I25" i="15"/>
  <c r="K25" i="15" s="1"/>
  <c r="J22" i="15"/>
  <c r="H22" i="15"/>
  <c r="G22" i="15"/>
  <c r="F22" i="15"/>
  <c r="E22" i="15"/>
  <c r="D22" i="15"/>
  <c r="C22" i="15"/>
  <c r="B22" i="15"/>
  <c r="I21" i="15"/>
  <c r="K21" i="15" s="1"/>
  <c r="I20" i="15"/>
  <c r="K20" i="15" s="1"/>
  <c r="I19" i="15"/>
  <c r="K19" i="15" s="1"/>
  <c r="K18" i="15"/>
  <c r="I18" i="15"/>
  <c r="J17" i="15"/>
  <c r="G17" i="15"/>
  <c r="F17" i="15"/>
  <c r="E17" i="15"/>
  <c r="D17" i="15"/>
  <c r="C17" i="15"/>
  <c r="B17" i="15"/>
  <c r="I16" i="15"/>
  <c r="K16" i="15" s="1"/>
  <c r="I15" i="15"/>
  <c r="K15" i="15" s="1"/>
  <c r="K13" i="15"/>
  <c r="I13" i="15"/>
  <c r="C12" i="15"/>
  <c r="C24" i="15" s="1"/>
  <c r="C37" i="15" s="1"/>
  <c r="B12" i="15"/>
  <c r="I11" i="15"/>
  <c r="K11" i="15" s="1"/>
  <c r="D64" i="14"/>
  <c r="D49" i="14"/>
  <c r="B64" i="14"/>
  <c r="B49" i="14"/>
  <c r="D42" i="39"/>
  <c r="D47" i="39" s="1"/>
  <c r="D57" i="39" s="1"/>
  <c r="D106" i="12" s="1"/>
  <c r="D107" i="12" s="1"/>
  <c r="D109" i="12" s="1"/>
  <c r="D55" i="39"/>
  <c r="B55" i="39"/>
  <c r="D92" i="12"/>
  <c r="D94" i="12"/>
  <c r="D57" i="12"/>
  <c r="D55" i="12"/>
  <c r="D33" i="12"/>
  <c r="H14" i="15" l="1"/>
  <c r="D66" i="14"/>
  <c r="D69" i="14" s="1"/>
  <c r="B57" i="39"/>
  <c r="H27" i="15" s="1"/>
  <c r="B11" i="14"/>
  <c r="B34" i="14"/>
  <c r="I22" i="15"/>
  <c r="K22" i="15" s="1"/>
  <c r="B24" i="15"/>
  <c r="B37" i="15" s="1"/>
  <c r="J24" i="15"/>
  <c r="J37" i="15" s="1"/>
  <c r="D72" i="14"/>
  <c r="B67" i="14"/>
  <c r="I12" i="15"/>
  <c r="K12" i="15" s="1"/>
  <c r="D111" i="12"/>
  <c r="D113" i="12" s="1"/>
  <c r="I14" i="15" l="1"/>
  <c r="K14" i="15" s="1"/>
  <c r="H17" i="15"/>
  <c r="I27" i="15"/>
  <c r="K27" i="15" s="1"/>
  <c r="H30" i="15"/>
  <c r="B113" i="12"/>
  <c r="B37" i="14"/>
  <c r="B66" i="14" s="1"/>
  <c r="I34" i="15"/>
  <c r="K34" i="15" s="1"/>
  <c r="G35" i="15"/>
  <c r="G37" i="15" s="1"/>
  <c r="H24" i="15" l="1"/>
  <c r="I24" i="15" s="1"/>
  <c r="K24" i="15" s="1"/>
  <c r="I17" i="15"/>
  <c r="K17" i="15" s="1"/>
  <c r="I30" i="15"/>
  <c r="K30" i="15" s="1"/>
  <c r="H37" i="15"/>
  <c r="I37" i="15" s="1"/>
  <c r="K37" i="15" s="1"/>
  <c r="B69" i="14"/>
  <c r="B72" i="14" s="1"/>
  <c r="I35" i="15"/>
  <c r="K35" i="15" s="1"/>
  <c r="J7" i="19" l="1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0" i="19"/>
  <c r="J141" i="19"/>
  <c r="J142" i="19"/>
  <c r="J143" i="19"/>
  <c r="J144" i="19"/>
  <c r="J145" i="19"/>
  <c r="J146" i="19"/>
  <c r="J147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60" i="19"/>
  <c r="J161" i="19"/>
  <c r="J162" i="19"/>
  <c r="J163" i="19"/>
  <c r="J164" i="19"/>
  <c r="J165" i="19"/>
  <c r="J166" i="19"/>
  <c r="J167" i="19"/>
  <c r="J168" i="19"/>
  <c r="J169" i="19"/>
  <c r="J170" i="19"/>
  <c r="J171" i="19"/>
  <c r="J172" i="19"/>
  <c r="J173" i="19"/>
  <c r="J174" i="19"/>
  <c r="J175" i="19"/>
  <c r="J176" i="19"/>
  <c r="J177" i="19"/>
  <c r="J178" i="19"/>
  <c r="J179" i="19"/>
  <c r="J180" i="19"/>
  <c r="J181" i="19"/>
  <c r="J182" i="19"/>
  <c r="J183" i="19"/>
  <c r="J184" i="19"/>
  <c r="J185" i="19"/>
  <c r="J186" i="19"/>
  <c r="J187" i="19"/>
  <c r="J188" i="19"/>
  <c r="J189" i="19"/>
  <c r="J190" i="19"/>
  <c r="J191" i="19"/>
  <c r="J192" i="19"/>
  <c r="J193" i="19"/>
  <c r="J194" i="19"/>
  <c r="J195" i="19"/>
  <c r="J196" i="19"/>
  <c r="J197" i="19"/>
  <c r="J198" i="19"/>
  <c r="J199" i="19"/>
  <c r="J200" i="19"/>
  <c r="J201" i="19"/>
  <c r="J202" i="19"/>
  <c r="J203" i="19"/>
  <c r="J204" i="19"/>
  <c r="J205" i="19"/>
  <c r="J206" i="19"/>
  <c r="J207" i="19"/>
  <c r="J208" i="19"/>
  <c r="J209" i="19"/>
  <c r="J210" i="19"/>
  <c r="J211" i="19"/>
  <c r="J212" i="19"/>
  <c r="J213" i="19"/>
  <c r="J214" i="19"/>
  <c r="J215" i="19"/>
  <c r="J216" i="19"/>
  <c r="J217" i="19"/>
  <c r="J218" i="19"/>
  <c r="J219" i="19"/>
  <c r="J220" i="19"/>
  <c r="J221" i="19"/>
  <c r="J222" i="19"/>
  <c r="J223" i="19"/>
  <c r="J224" i="19"/>
  <c r="J225" i="19"/>
  <c r="J226" i="19"/>
  <c r="J227" i="19"/>
  <c r="J228" i="19"/>
  <c r="J229" i="19"/>
  <c r="J230" i="19"/>
  <c r="J231" i="19"/>
  <c r="J232" i="19"/>
  <c r="J233" i="19"/>
  <c r="J234" i="19"/>
  <c r="J235" i="19"/>
  <c r="J237" i="19"/>
  <c r="J238" i="19"/>
  <c r="J239" i="19"/>
  <c r="J240" i="19"/>
  <c r="J241" i="19"/>
  <c r="J242" i="19"/>
  <c r="J243" i="19"/>
  <c r="J244" i="19"/>
  <c r="J245" i="19"/>
  <c r="J246" i="19"/>
  <c r="J247" i="19"/>
  <c r="J248" i="19"/>
  <c r="J249" i="19"/>
  <c r="J250" i="19"/>
  <c r="J251" i="19"/>
  <c r="J252" i="19"/>
  <c r="J253" i="19"/>
  <c r="J254" i="19"/>
  <c r="J255" i="19"/>
  <c r="J256" i="19"/>
  <c r="J257" i="19"/>
  <c r="J258" i="19"/>
  <c r="J259" i="19"/>
  <c r="J260" i="19"/>
  <c r="J261" i="19"/>
  <c r="J262" i="19"/>
  <c r="J263" i="19"/>
  <c r="J264" i="19"/>
  <c r="J265" i="19"/>
  <c r="J266" i="19"/>
  <c r="J267" i="19"/>
  <c r="J268" i="19"/>
  <c r="J269" i="19"/>
  <c r="J270" i="19"/>
  <c r="J271" i="19"/>
  <c r="J272" i="19"/>
  <c r="J273" i="19"/>
  <c r="J274" i="19"/>
  <c r="J275" i="19"/>
  <c r="J276" i="19"/>
  <c r="J277" i="19"/>
  <c r="J278" i="19"/>
  <c r="J279" i="19"/>
  <c r="J280" i="19"/>
  <c r="J281" i="19"/>
  <c r="J282" i="19"/>
  <c r="J283" i="19"/>
  <c r="J284" i="19"/>
  <c r="J285" i="19"/>
  <c r="J286" i="19"/>
  <c r="J287" i="19"/>
  <c r="J288" i="19"/>
  <c r="J289" i="19"/>
  <c r="J290" i="19"/>
  <c r="J291" i="19"/>
  <c r="J292" i="19"/>
  <c r="J293" i="19"/>
  <c r="J294" i="19"/>
  <c r="J295" i="19"/>
  <c r="J296" i="19"/>
  <c r="J297" i="19"/>
  <c r="J298" i="19"/>
  <c r="J299" i="19"/>
  <c r="J300" i="19"/>
  <c r="J301" i="19"/>
  <c r="J302" i="19"/>
  <c r="J303" i="19"/>
  <c r="J304" i="19"/>
  <c r="J305" i="19"/>
  <c r="J306" i="19"/>
  <c r="J307" i="19"/>
  <c r="J308" i="19"/>
  <c r="J309" i="19"/>
  <c r="J310" i="19"/>
  <c r="J311" i="19"/>
  <c r="J312" i="19"/>
  <c r="J313" i="19"/>
  <c r="J314" i="19"/>
  <c r="J315" i="19"/>
  <c r="J316" i="19"/>
  <c r="J317" i="19"/>
  <c r="J319" i="19"/>
  <c r="J320" i="19"/>
  <c r="J321" i="19"/>
  <c r="J322" i="19"/>
  <c r="J323" i="19"/>
  <c r="J324" i="19"/>
  <c r="J325" i="19"/>
  <c r="J326" i="19"/>
  <c r="J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86" i="19"/>
  <c r="I87" i="19"/>
  <c r="I88" i="19"/>
  <c r="I89" i="19"/>
  <c r="I90" i="19"/>
  <c r="I91" i="19"/>
  <c r="I92" i="19"/>
  <c r="I93" i="19"/>
  <c r="I94" i="19"/>
  <c r="I95" i="19"/>
  <c r="I96" i="19"/>
  <c r="I97" i="19"/>
  <c r="I98" i="19"/>
  <c r="I99" i="19"/>
  <c r="I100" i="19"/>
  <c r="I101" i="19"/>
  <c r="I102" i="19"/>
  <c r="I103" i="19"/>
  <c r="I104" i="19"/>
  <c r="I105" i="19"/>
  <c r="I106" i="19"/>
  <c r="I107" i="19"/>
  <c r="I108" i="19"/>
  <c r="I109" i="19"/>
  <c r="I110" i="19"/>
  <c r="I111" i="19"/>
  <c r="I112" i="19"/>
  <c r="I113" i="19"/>
  <c r="I114" i="19"/>
  <c r="I115" i="19"/>
  <c r="I116" i="19"/>
  <c r="I117" i="19"/>
  <c r="I118" i="19"/>
  <c r="I119" i="19"/>
  <c r="I120" i="19"/>
  <c r="I121" i="19"/>
  <c r="I122" i="19"/>
  <c r="I123" i="19"/>
  <c r="I124" i="19"/>
  <c r="I125" i="19"/>
  <c r="I126" i="19"/>
  <c r="I127" i="19"/>
  <c r="I128" i="19"/>
  <c r="I129" i="19"/>
  <c r="I130" i="19"/>
  <c r="I131" i="19"/>
  <c r="I132" i="19"/>
  <c r="I133" i="19"/>
  <c r="I134" i="19"/>
  <c r="I135" i="19"/>
  <c r="I136" i="19"/>
  <c r="I137" i="19"/>
  <c r="I138" i="19"/>
  <c r="I139" i="19"/>
  <c r="I140" i="19"/>
  <c r="I141" i="19"/>
  <c r="I142" i="19"/>
  <c r="I143" i="19"/>
  <c r="I144" i="19"/>
  <c r="I145" i="19"/>
  <c r="I146" i="19"/>
  <c r="I147" i="19"/>
  <c r="I148" i="19"/>
  <c r="I149" i="19"/>
  <c r="I150" i="19"/>
  <c r="I151" i="19"/>
  <c r="I152" i="19"/>
  <c r="I153" i="19"/>
  <c r="I154" i="19"/>
  <c r="I155" i="19"/>
  <c r="I156" i="19"/>
  <c r="I157" i="19"/>
  <c r="I158" i="19"/>
  <c r="I159" i="19"/>
  <c r="I160" i="19"/>
  <c r="I161" i="19"/>
  <c r="I162" i="19"/>
  <c r="I163" i="19"/>
  <c r="I164" i="19"/>
  <c r="I165" i="19"/>
  <c r="I166" i="19"/>
  <c r="I167" i="19"/>
  <c r="I168" i="19"/>
  <c r="I169" i="19"/>
  <c r="I170" i="19"/>
  <c r="I171" i="19"/>
  <c r="I172" i="19"/>
  <c r="I173" i="19"/>
  <c r="I174" i="19"/>
  <c r="I175" i="19"/>
  <c r="I176" i="19"/>
  <c r="I177" i="19"/>
  <c r="I178" i="19"/>
  <c r="I179" i="19"/>
  <c r="I180" i="19"/>
  <c r="I181" i="19"/>
  <c r="I182" i="19"/>
  <c r="I183" i="19"/>
  <c r="I184" i="19"/>
  <c r="I185" i="19"/>
  <c r="I186" i="19"/>
  <c r="I187" i="19"/>
  <c r="I188" i="19"/>
  <c r="I189" i="19"/>
  <c r="I190" i="19"/>
  <c r="I191" i="19"/>
  <c r="I192" i="19"/>
  <c r="I193" i="19"/>
  <c r="I194" i="19"/>
  <c r="I195" i="19"/>
  <c r="I196" i="19"/>
  <c r="I197" i="19"/>
  <c r="I198" i="19"/>
  <c r="I199" i="19"/>
  <c r="I200" i="19"/>
  <c r="I201" i="19"/>
  <c r="I202" i="19"/>
  <c r="I203" i="19"/>
  <c r="I204" i="19"/>
  <c r="I205" i="19"/>
  <c r="I206" i="19"/>
  <c r="I207" i="19"/>
  <c r="I208" i="19"/>
  <c r="I209" i="19"/>
  <c r="I210" i="19"/>
  <c r="I211" i="19"/>
  <c r="I212" i="19"/>
  <c r="I213" i="19"/>
  <c r="I214" i="19"/>
  <c r="I215" i="19"/>
  <c r="I216" i="19"/>
  <c r="I217" i="19"/>
  <c r="I218" i="19"/>
  <c r="I219" i="19"/>
  <c r="I220" i="19"/>
  <c r="I221" i="19"/>
  <c r="I222" i="19"/>
  <c r="I223" i="19"/>
  <c r="I224" i="19"/>
  <c r="I225" i="19"/>
  <c r="I226" i="19"/>
  <c r="I227" i="19"/>
  <c r="I228" i="19"/>
  <c r="I229" i="19"/>
  <c r="I230" i="19"/>
  <c r="I231" i="19"/>
  <c r="I232" i="19"/>
  <c r="I233" i="19"/>
  <c r="I234" i="19"/>
  <c r="I235" i="19"/>
  <c r="I237" i="19"/>
  <c r="I238" i="19"/>
  <c r="I239" i="19"/>
  <c r="I240" i="19"/>
  <c r="I241" i="19"/>
  <c r="I242" i="19"/>
  <c r="I243" i="19"/>
  <c r="I244" i="19"/>
  <c r="I245" i="19"/>
  <c r="I246" i="19"/>
  <c r="I247" i="19"/>
  <c r="I248" i="19"/>
  <c r="I249" i="19"/>
  <c r="I250" i="19"/>
  <c r="I251" i="19"/>
  <c r="I252" i="19"/>
  <c r="I253" i="19"/>
  <c r="I254" i="19"/>
  <c r="I255" i="19"/>
  <c r="I256" i="19"/>
  <c r="I257" i="19"/>
  <c r="I258" i="19"/>
  <c r="I259" i="19"/>
  <c r="I260" i="19"/>
  <c r="I261" i="19"/>
  <c r="I262" i="19"/>
  <c r="I263" i="19"/>
  <c r="I264" i="19"/>
  <c r="I265" i="19"/>
  <c r="I266" i="19"/>
  <c r="I267" i="19"/>
  <c r="I268" i="19"/>
  <c r="I269" i="19"/>
  <c r="I270" i="19"/>
  <c r="I271" i="19"/>
  <c r="I272" i="19"/>
  <c r="I273" i="19"/>
  <c r="I274" i="19"/>
  <c r="I275" i="19"/>
  <c r="I276" i="19"/>
  <c r="I277" i="19"/>
  <c r="I278" i="19"/>
  <c r="I279" i="19"/>
  <c r="I280" i="19"/>
  <c r="I281" i="19"/>
  <c r="I282" i="19"/>
  <c r="I283" i="19"/>
  <c r="I284" i="19"/>
  <c r="I285" i="19"/>
  <c r="I286" i="19"/>
  <c r="I287" i="19"/>
  <c r="I288" i="19"/>
  <c r="I289" i="19"/>
  <c r="I290" i="19"/>
  <c r="I291" i="19"/>
  <c r="I292" i="19"/>
  <c r="I293" i="19"/>
  <c r="I294" i="19"/>
  <c r="I295" i="19"/>
  <c r="I296" i="19"/>
  <c r="I297" i="19"/>
  <c r="I298" i="19"/>
  <c r="I299" i="19"/>
  <c r="I300" i="19"/>
  <c r="I301" i="19"/>
  <c r="I302" i="19"/>
  <c r="I303" i="19"/>
  <c r="I304" i="19"/>
  <c r="I305" i="19"/>
  <c r="I306" i="19"/>
  <c r="I307" i="19"/>
  <c r="I308" i="19"/>
  <c r="I309" i="19"/>
  <c r="I310" i="19"/>
  <c r="I311" i="19"/>
  <c r="I312" i="19"/>
  <c r="I313" i="19"/>
  <c r="I314" i="19"/>
  <c r="I315" i="19"/>
  <c r="I316" i="19"/>
  <c r="I317" i="19"/>
  <c r="I318" i="19"/>
  <c r="I319" i="19"/>
  <c r="I320" i="19"/>
  <c r="I321" i="19"/>
  <c r="I322" i="19"/>
  <c r="I323" i="19"/>
  <c r="I324" i="19"/>
  <c r="I325" i="19"/>
  <c r="I326" i="19"/>
  <c r="I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9" i="19"/>
  <c r="H320" i="19"/>
  <c r="H321" i="19"/>
  <c r="H322" i="19"/>
  <c r="H323" i="19"/>
  <c r="H324" i="19"/>
  <c r="H325" i="19"/>
  <c r="H326" i="19"/>
  <c r="H6" i="19"/>
  <c r="G50" i="19"/>
  <c r="G114" i="19"/>
  <c r="G178" i="19"/>
  <c r="G242" i="19"/>
  <c r="G298" i="19"/>
  <c r="G309" i="19"/>
  <c r="G317" i="19"/>
  <c r="G318" i="19"/>
  <c r="G325" i="19"/>
  <c r="I330" i="69"/>
  <c r="I331" i="69"/>
  <c r="G319" i="19" s="1"/>
  <c r="I332" i="69"/>
  <c r="G320" i="19" s="1"/>
  <c r="I333" i="69"/>
  <c r="G321" i="19" s="1"/>
  <c r="I334" i="69"/>
  <c r="G322" i="19" s="1"/>
  <c r="I335" i="69"/>
  <c r="G323" i="19" s="1"/>
  <c r="I336" i="69"/>
  <c r="G324" i="19" s="1"/>
  <c r="I337" i="69"/>
  <c r="I338" i="69"/>
  <c r="G326" i="19" s="1"/>
  <c r="I19" i="69"/>
  <c r="G7" i="19" s="1"/>
  <c r="I20" i="69"/>
  <c r="G8" i="19" s="1"/>
  <c r="I21" i="69"/>
  <c r="G9" i="19" s="1"/>
  <c r="I22" i="69"/>
  <c r="G10" i="19" s="1"/>
  <c r="I23" i="69"/>
  <c r="G11" i="19" s="1"/>
  <c r="I24" i="69"/>
  <c r="G12" i="19" s="1"/>
  <c r="I25" i="69"/>
  <c r="G13" i="19" s="1"/>
  <c r="I26" i="69"/>
  <c r="G14" i="19" s="1"/>
  <c r="I27" i="69"/>
  <c r="G15" i="19" s="1"/>
  <c r="I28" i="69"/>
  <c r="G16" i="19" s="1"/>
  <c r="I29" i="69"/>
  <c r="G17" i="19" s="1"/>
  <c r="I30" i="69"/>
  <c r="G18" i="19" s="1"/>
  <c r="I31" i="69"/>
  <c r="G19" i="19" s="1"/>
  <c r="I32" i="69"/>
  <c r="G20" i="19" s="1"/>
  <c r="I33" i="69"/>
  <c r="G21" i="19" s="1"/>
  <c r="I34" i="69"/>
  <c r="G22" i="19" s="1"/>
  <c r="I35" i="69"/>
  <c r="G23" i="19" s="1"/>
  <c r="I36" i="69"/>
  <c r="G24" i="19" s="1"/>
  <c r="I37" i="69"/>
  <c r="G25" i="19" s="1"/>
  <c r="I38" i="69"/>
  <c r="G26" i="19" s="1"/>
  <c r="I39" i="69"/>
  <c r="G27" i="19" s="1"/>
  <c r="I40" i="69"/>
  <c r="G28" i="19" s="1"/>
  <c r="I41" i="69"/>
  <c r="G29" i="19" s="1"/>
  <c r="I42" i="69"/>
  <c r="G30" i="19" s="1"/>
  <c r="I43" i="69"/>
  <c r="G31" i="19" s="1"/>
  <c r="I44" i="69"/>
  <c r="G32" i="19" s="1"/>
  <c r="I45" i="69"/>
  <c r="G33" i="19" s="1"/>
  <c r="I46" i="69"/>
  <c r="G34" i="19" s="1"/>
  <c r="I47" i="69"/>
  <c r="G35" i="19" s="1"/>
  <c r="I48" i="69"/>
  <c r="G36" i="19" s="1"/>
  <c r="I49" i="69"/>
  <c r="G37" i="19" s="1"/>
  <c r="I50" i="69"/>
  <c r="G38" i="19" s="1"/>
  <c r="I51" i="69"/>
  <c r="G39" i="19" s="1"/>
  <c r="I52" i="69"/>
  <c r="G40" i="19" s="1"/>
  <c r="I53" i="69"/>
  <c r="G41" i="19" s="1"/>
  <c r="I54" i="69"/>
  <c r="G42" i="19" s="1"/>
  <c r="I55" i="69"/>
  <c r="G43" i="19" s="1"/>
  <c r="I56" i="69"/>
  <c r="G44" i="19" s="1"/>
  <c r="I57" i="69"/>
  <c r="G45" i="19" s="1"/>
  <c r="I58" i="69"/>
  <c r="G46" i="19" s="1"/>
  <c r="I59" i="69"/>
  <c r="G47" i="19" s="1"/>
  <c r="I60" i="69"/>
  <c r="G48" i="19" s="1"/>
  <c r="I61" i="69"/>
  <c r="G49" i="19" s="1"/>
  <c r="I62" i="69"/>
  <c r="I63" i="69"/>
  <c r="G51" i="19" s="1"/>
  <c r="I64" i="69"/>
  <c r="G52" i="19" s="1"/>
  <c r="I65" i="69"/>
  <c r="G53" i="19" s="1"/>
  <c r="I66" i="69"/>
  <c r="G54" i="19" s="1"/>
  <c r="I67" i="69"/>
  <c r="G55" i="19" s="1"/>
  <c r="I68" i="69"/>
  <c r="G56" i="19" s="1"/>
  <c r="I69" i="69"/>
  <c r="G57" i="19" s="1"/>
  <c r="I70" i="69"/>
  <c r="G58" i="19" s="1"/>
  <c r="I71" i="69"/>
  <c r="G59" i="19" s="1"/>
  <c r="I72" i="69"/>
  <c r="G60" i="19" s="1"/>
  <c r="I73" i="69"/>
  <c r="G61" i="19" s="1"/>
  <c r="I74" i="69"/>
  <c r="G62" i="19" s="1"/>
  <c r="I75" i="69"/>
  <c r="G63" i="19" s="1"/>
  <c r="I76" i="69"/>
  <c r="G64" i="19" s="1"/>
  <c r="I77" i="69"/>
  <c r="G65" i="19" s="1"/>
  <c r="I78" i="69"/>
  <c r="G66" i="19" s="1"/>
  <c r="I79" i="69"/>
  <c r="G67" i="19" s="1"/>
  <c r="I80" i="69"/>
  <c r="G68" i="19" s="1"/>
  <c r="I81" i="69"/>
  <c r="G69" i="19" s="1"/>
  <c r="I82" i="69"/>
  <c r="G70" i="19" s="1"/>
  <c r="I83" i="69"/>
  <c r="G71" i="19" s="1"/>
  <c r="I84" i="69"/>
  <c r="G72" i="19" s="1"/>
  <c r="I85" i="69"/>
  <c r="G73" i="19" s="1"/>
  <c r="I86" i="69"/>
  <c r="G74" i="19" s="1"/>
  <c r="I87" i="69"/>
  <c r="G75" i="19" s="1"/>
  <c r="I88" i="69"/>
  <c r="G76" i="19" s="1"/>
  <c r="I89" i="69"/>
  <c r="G77" i="19" s="1"/>
  <c r="I90" i="69"/>
  <c r="G78" i="19" s="1"/>
  <c r="I91" i="69"/>
  <c r="G79" i="19" s="1"/>
  <c r="I92" i="69"/>
  <c r="G80" i="19" s="1"/>
  <c r="I93" i="69"/>
  <c r="G81" i="19" s="1"/>
  <c r="I94" i="69"/>
  <c r="G82" i="19" s="1"/>
  <c r="I95" i="69"/>
  <c r="G83" i="19" s="1"/>
  <c r="I96" i="69"/>
  <c r="G84" i="19" s="1"/>
  <c r="I97" i="69"/>
  <c r="G85" i="19" s="1"/>
  <c r="I98" i="69"/>
  <c r="G86" i="19" s="1"/>
  <c r="I99" i="69"/>
  <c r="G87" i="19" s="1"/>
  <c r="I100" i="69"/>
  <c r="G88" i="19" s="1"/>
  <c r="I101" i="69"/>
  <c r="G89" i="19" s="1"/>
  <c r="I102" i="69"/>
  <c r="G90" i="19" s="1"/>
  <c r="I103" i="69"/>
  <c r="G91" i="19" s="1"/>
  <c r="I104" i="69"/>
  <c r="G92" i="19" s="1"/>
  <c r="I105" i="69"/>
  <c r="G93" i="19" s="1"/>
  <c r="I106" i="69"/>
  <c r="G94" i="19" s="1"/>
  <c r="I107" i="69"/>
  <c r="G95" i="19" s="1"/>
  <c r="I108" i="69"/>
  <c r="G96" i="19" s="1"/>
  <c r="I109" i="69"/>
  <c r="G97" i="19" s="1"/>
  <c r="I110" i="69"/>
  <c r="G98" i="19" s="1"/>
  <c r="I111" i="69"/>
  <c r="G99" i="19" s="1"/>
  <c r="I112" i="69"/>
  <c r="G100" i="19" s="1"/>
  <c r="I113" i="69"/>
  <c r="G101" i="19" s="1"/>
  <c r="I114" i="69"/>
  <c r="G102" i="19" s="1"/>
  <c r="I115" i="69"/>
  <c r="G103" i="19" s="1"/>
  <c r="I116" i="69"/>
  <c r="G104" i="19" s="1"/>
  <c r="I117" i="69"/>
  <c r="G105" i="19" s="1"/>
  <c r="I118" i="69"/>
  <c r="G106" i="19" s="1"/>
  <c r="I119" i="69"/>
  <c r="G107" i="19" s="1"/>
  <c r="I120" i="69"/>
  <c r="G108" i="19" s="1"/>
  <c r="I121" i="69"/>
  <c r="G109" i="19" s="1"/>
  <c r="I122" i="69"/>
  <c r="G110" i="19" s="1"/>
  <c r="I123" i="69"/>
  <c r="G111" i="19" s="1"/>
  <c r="I124" i="69"/>
  <c r="G112" i="19" s="1"/>
  <c r="I125" i="69"/>
  <c r="G113" i="19" s="1"/>
  <c r="I126" i="69"/>
  <c r="I127" i="69"/>
  <c r="G115" i="19" s="1"/>
  <c r="I128" i="69"/>
  <c r="G116" i="19" s="1"/>
  <c r="I129" i="69"/>
  <c r="G117" i="19" s="1"/>
  <c r="I130" i="69"/>
  <c r="G118" i="19" s="1"/>
  <c r="I131" i="69"/>
  <c r="G119" i="19" s="1"/>
  <c r="I132" i="69"/>
  <c r="G120" i="19" s="1"/>
  <c r="I133" i="69"/>
  <c r="G121" i="19" s="1"/>
  <c r="I134" i="69"/>
  <c r="G122" i="19" s="1"/>
  <c r="I135" i="69"/>
  <c r="G123" i="19" s="1"/>
  <c r="I136" i="69"/>
  <c r="G124" i="19" s="1"/>
  <c r="I137" i="69"/>
  <c r="G125" i="19" s="1"/>
  <c r="I138" i="69"/>
  <c r="G126" i="19" s="1"/>
  <c r="I139" i="69"/>
  <c r="G127" i="19" s="1"/>
  <c r="I140" i="69"/>
  <c r="G128" i="19" s="1"/>
  <c r="I141" i="69"/>
  <c r="G129" i="19" s="1"/>
  <c r="I142" i="69"/>
  <c r="G130" i="19" s="1"/>
  <c r="I143" i="69"/>
  <c r="G131" i="19" s="1"/>
  <c r="I144" i="69"/>
  <c r="G132" i="19" s="1"/>
  <c r="I145" i="69"/>
  <c r="G133" i="19" s="1"/>
  <c r="I146" i="69"/>
  <c r="G134" i="19" s="1"/>
  <c r="I147" i="69"/>
  <c r="G135" i="19" s="1"/>
  <c r="I148" i="69"/>
  <c r="G136" i="19" s="1"/>
  <c r="I149" i="69"/>
  <c r="G137" i="19" s="1"/>
  <c r="I150" i="69"/>
  <c r="G138" i="19" s="1"/>
  <c r="I151" i="69"/>
  <c r="G139" i="19" s="1"/>
  <c r="I152" i="69"/>
  <c r="G140" i="19" s="1"/>
  <c r="I153" i="69"/>
  <c r="G141" i="19" s="1"/>
  <c r="I154" i="69"/>
  <c r="G142" i="19" s="1"/>
  <c r="I155" i="69"/>
  <c r="G143" i="19" s="1"/>
  <c r="I156" i="69"/>
  <c r="G144" i="19" s="1"/>
  <c r="I157" i="69"/>
  <c r="G145" i="19" s="1"/>
  <c r="I158" i="69"/>
  <c r="G146" i="19" s="1"/>
  <c r="I159" i="69"/>
  <c r="G147" i="19" s="1"/>
  <c r="I160" i="69"/>
  <c r="G148" i="19" s="1"/>
  <c r="I161" i="69"/>
  <c r="G149" i="19" s="1"/>
  <c r="I162" i="69"/>
  <c r="G150" i="19" s="1"/>
  <c r="I163" i="69"/>
  <c r="G151" i="19" s="1"/>
  <c r="I164" i="69"/>
  <c r="G152" i="19" s="1"/>
  <c r="I165" i="69"/>
  <c r="G153" i="19" s="1"/>
  <c r="I166" i="69"/>
  <c r="G154" i="19" s="1"/>
  <c r="I167" i="69"/>
  <c r="G155" i="19" s="1"/>
  <c r="I168" i="69"/>
  <c r="G156" i="19" s="1"/>
  <c r="I169" i="69"/>
  <c r="G157" i="19" s="1"/>
  <c r="I170" i="69"/>
  <c r="G158" i="19" s="1"/>
  <c r="I171" i="69"/>
  <c r="G159" i="19" s="1"/>
  <c r="I172" i="69"/>
  <c r="G160" i="19" s="1"/>
  <c r="I173" i="69"/>
  <c r="G161" i="19" s="1"/>
  <c r="I174" i="69"/>
  <c r="G162" i="19" s="1"/>
  <c r="I175" i="69"/>
  <c r="G163" i="19" s="1"/>
  <c r="I176" i="69"/>
  <c r="G164" i="19" s="1"/>
  <c r="I177" i="69"/>
  <c r="G165" i="19" s="1"/>
  <c r="I178" i="69"/>
  <c r="G166" i="19" s="1"/>
  <c r="I179" i="69"/>
  <c r="G167" i="19" s="1"/>
  <c r="I180" i="69"/>
  <c r="G168" i="19" s="1"/>
  <c r="I181" i="69"/>
  <c r="G169" i="19" s="1"/>
  <c r="I182" i="69"/>
  <c r="G170" i="19" s="1"/>
  <c r="I183" i="69"/>
  <c r="G171" i="19" s="1"/>
  <c r="I184" i="69"/>
  <c r="G172" i="19" s="1"/>
  <c r="I185" i="69"/>
  <c r="G173" i="19" s="1"/>
  <c r="I186" i="69"/>
  <c r="G174" i="19" s="1"/>
  <c r="I187" i="69"/>
  <c r="G175" i="19" s="1"/>
  <c r="I188" i="69"/>
  <c r="G176" i="19" s="1"/>
  <c r="I189" i="69"/>
  <c r="G177" i="19" s="1"/>
  <c r="I190" i="69"/>
  <c r="I191" i="69"/>
  <c r="G179" i="19" s="1"/>
  <c r="I192" i="69"/>
  <c r="G180" i="19" s="1"/>
  <c r="I193" i="69"/>
  <c r="G181" i="19" s="1"/>
  <c r="I194" i="69"/>
  <c r="G182" i="19" s="1"/>
  <c r="I195" i="69"/>
  <c r="G183" i="19" s="1"/>
  <c r="I196" i="69"/>
  <c r="G184" i="19" s="1"/>
  <c r="I197" i="69"/>
  <c r="G185" i="19" s="1"/>
  <c r="I198" i="69"/>
  <c r="G186" i="19" s="1"/>
  <c r="I199" i="69"/>
  <c r="G187" i="19" s="1"/>
  <c r="I200" i="69"/>
  <c r="G188" i="19" s="1"/>
  <c r="I201" i="69"/>
  <c r="G189" i="19" s="1"/>
  <c r="I202" i="69"/>
  <c r="G190" i="19" s="1"/>
  <c r="I203" i="69"/>
  <c r="G191" i="19" s="1"/>
  <c r="I204" i="69"/>
  <c r="G192" i="19" s="1"/>
  <c r="I205" i="69"/>
  <c r="G193" i="19" s="1"/>
  <c r="I206" i="69"/>
  <c r="G194" i="19" s="1"/>
  <c r="I207" i="69"/>
  <c r="G195" i="19" s="1"/>
  <c r="I208" i="69"/>
  <c r="G196" i="19" s="1"/>
  <c r="I209" i="69"/>
  <c r="G197" i="19" s="1"/>
  <c r="I210" i="69"/>
  <c r="G198" i="19" s="1"/>
  <c r="I211" i="69"/>
  <c r="G199" i="19" s="1"/>
  <c r="I212" i="69"/>
  <c r="G200" i="19" s="1"/>
  <c r="I213" i="69"/>
  <c r="G201" i="19" s="1"/>
  <c r="I214" i="69"/>
  <c r="G202" i="19" s="1"/>
  <c r="I215" i="69"/>
  <c r="G203" i="19" s="1"/>
  <c r="I216" i="69"/>
  <c r="G204" i="19" s="1"/>
  <c r="I217" i="69"/>
  <c r="G205" i="19" s="1"/>
  <c r="I218" i="69"/>
  <c r="G206" i="19" s="1"/>
  <c r="I219" i="69"/>
  <c r="G207" i="19" s="1"/>
  <c r="I220" i="69"/>
  <c r="G208" i="19" s="1"/>
  <c r="I221" i="69"/>
  <c r="G209" i="19" s="1"/>
  <c r="I222" i="69"/>
  <c r="G210" i="19" s="1"/>
  <c r="I223" i="69"/>
  <c r="G211" i="19" s="1"/>
  <c r="I224" i="69"/>
  <c r="G212" i="19" s="1"/>
  <c r="I225" i="69"/>
  <c r="G213" i="19" s="1"/>
  <c r="I226" i="69"/>
  <c r="G214" i="19" s="1"/>
  <c r="I227" i="69"/>
  <c r="G215" i="19" s="1"/>
  <c r="I228" i="69"/>
  <c r="G216" i="19" s="1"/>
  <c r="I229" i="69"/>
  <c r="G217" i="19" s="1"/>
  <c r="I230" i="69"/>
  <c r="G218" i="19" s="1"/>
  <c r="I231" i="69"/>
  <c r="G219" i="19" s="1"/>
  <c r="I232" i="69"/>
  <c r="G220" i="19" s="1"/>
  <c r="I233" i="69"/>
  <c r="G221" i="19" s="1"/>
  <c r="I234" i="69"/>
  <c r="G222" i="19" s="1"/>
  <c r="I235" i="69"/>
  <c r="G223" i="19" s="1"/>
  <c r="I236" i="69"/>
  <c r="G224" i="19" s="1"/>
  <c r="I237" i="69"/>
  <c r="G225" i="19" s="1"/>
  <c r="I238" i="69"/>
  <c r="G226" i="19" s="1"/>
  <c r="I239" i="69"/>
  <c r="G227" i="19" s="1"/>
  <c r="I240" i="69"/>
  <c r="G228" i="19" s="1"/>
  <c r="I241" i="69"/>
  <c r="G229" i="19" s="1"/>
  <c r="I242" i="69"/>
  <c r="G230" i="19" s="1"/>
  <c r="I243" i="69"/>
  <c r="G231" i="19" s="1"/>
  <c r="I244" i="69"/>
  <c r="G232" i="19" s="1"/>
  <c r="I245" i="69"/>
  <c r="G233" i="19" s="1"/>
  <c r="I246" i="69"/>
  <c r="G234" i="19" s="1"/>
  <c r="I247" i="69"/>
  <c r="G235" i="19" s="1"/>
  <c r="I248" i="69"/>
  <c r="G236" i="19" s="1"/>
  <c r="I249" i="69"/>
  <c r="G237" i="19" s="1"/>
  <c r="I250" i="69"/>
  <c r="G238" i="19" s="1"/>
  <c r="I251" i="69"/>
  <c r="G239" i="19" s="1"/>
  <c r="I252" i="69"/>
  <c r="G240" i="19" s="1"/>
  <c r="I253" i="69"/>
  <c r="G241" i="19" s="1"/>
  <c r="I254" i="69"/>
  <c r="I255" i="69"/>
  <c r="G243" i="19" s="1"/>
  <c r="I256" i="69"/>
  <c r="G244" i="19" s="1"/>
  <c r="I257" i="69"/>
  <c r="G245" i="19" s="1"/>
  <c r="I258" i="69"/>
  <c r="G246" i="19" s="1"/>
  <c r="I259" i="69"/>
  <c r="G247" i="19" s="1"/>
  <c r="I260" i="69"/>
  <c r="G248" i="19" s="1"/>
  <c r="I261" i="69"/>
  <c r="G249" i="19" s="1"/>
  <c r="I262" i="69"/>
  <c r="G250" i="19" s="1"/>
  <c r="I263" i="69"/>
  <c r="G251" i="19" s="1"/>
  <c r="I264" i="69"/>
  <c r="G252" i="19" s="1"/>
  <c r="I265" i="69"/>
  <c r="G253" i="19" s="1"/>
  <c r="I266" i="69"/>
  <c r="G254" i="19" s="1"/>
  <c r="I267" i="69"/>
  <c r="G255" i="19" s="1"/>
  <c r="I268" i="69"/>
  <c r="G256" i="19" s="1"/>
  <c r="I269" i="69"/>
  <c r="G257" i="19" s="1"/>
  <c r="I270" i="69"/>
  <c r="G258" i="19" s="1"/>
  <c r="I271" i="69"/>
  <c r="G259" i="19" s="1"/>
  <c r="I272" i="69"/>
  <c r="G260" i="19" s="1"/>
  <c r="I273" i="69"/>
  <c r="G261" i="19" s="1"/>
  <c r="I274" i="69"/>
  <c r="G262" i="19" s="1"/>
  <c r="I275" i="69"/>
  <c r="G263" i="19" s="1"/>
  <c r="I276" i="69"/>
  <c r="G264" i="19" s="1"/>
  <c r="I277" i="69"/>
  <c r="G265" i="19" s="1"/>
  <c r="I278" i="69"/>
  <c r="G266" i="19" s="1"/>
  <c r="I279" i="69"/>
  <c r="G267" i="19" s="1"/>
  <c r="I280" i="69"/>
  <c r="G268" i="19" s="1"/>
  <c r="I281" i="69"/>
  <c r="G269" i="19" s="1"/>
  <c r="I282" i="69"/>
  <c r="G270" i="19" s="1"/>
  <c r="I283" i="69"/>
  <c r="G271" i="19" s="1"/>
  <c r="I284" i="69"/>
  <c r="G272" i="19" s="1"/>
  <c r="I285" i="69"/>
  <c r="G273" i="19" s="1"/>
  <c r="I286" i="69"/>
  <c r="G274" i="19" s="1"/>
  <c r="I287" i="69"/>
  <c r="G275" i="19" s="1"/>
  <c r="I288" i="69"/>
  <c r="G276" i="19" s="1"/>
  <c r="I289" i="69"/>
  <c r="G277" i="19" s="1"/>
  <c r="I290" i="69"/>
  <c r="G278" i="19" s="1"/>
  <c r="I291" i="69"/>
  <c r="G279" i="19" s="1"/>
  <c r="I292" i="69"/>
  <c r="G280" i="19" s="1"/>
  <c r="I293" i="69"/>
  <c r="G281" i="19" s="1"/>
  <c r="I294" i="69"/>
  <c r="G282" i="19" s="1"/>
  <c r="I295" i="69"/>
  <c r="G283" i="19" s="1"/>
  <c r="I296" i="69"/>
  <c r="G284" i="19" s="1"/>
  <c r="I297" i="69"/>
  <c r="G285" i="19" s="1"/>
  <c r="I298" i="69"/>
  <c r="G286" i="19" s="1"/>
  <c r="I299" i="69"/>
  <c r="G287" i="19" s="1"/>
  <c r="I300" i="69"/>
  <c r="G288" i="19" s="1"/>
  <c r="I301" i="69"/>
  <c r="G289" i="19" s="1"/>
  <c r="I302" i="69"/>
  <c r="G290" i="19" s="1"/>
  <c r="I303" i="69"/>
  <c r="G291" i="19" s="1"/>
  <c r="I304" i="69"/>
  <c r="G292" i="19" s="1"/>
  <c r="I305" i="69"/>
  <c r="G293" i="19" s="1"/>
  <c r="I306" i="69"/>
  <c r="G294" i="19" s="1"/>
  <c r="I307" i="69"/>
  <c r="G295" i="19" s="1"/>
  <c r="I308" i="69"/>
  <c r="G296" i="19" s="1"/>
  <c r="I309" i="69"/>
  <c r="G297" i="19" s="1"/>
  <c r="I310" i="69"/>
  <c r="I311" i="69"/>
  <c r="G299" i="19" s="1"/>
  <c r="I312" i="69"/>
  <c r="G300" i="19" s="1"/>
  <c r="I313" i="69"/>
  <c r="G301" i="19" s="1"/>
  <c r="I314" i="69"/>
  <c r="G302" i="19" s="1"/>
  <c r="I315" i="69"/>
  <c r="G303" i="19" s="1"/>
  <c r="I316" i="69"/>
  <c r="G304" i="19" s="1"/>
  <c r="I317" i="69"/>
  <c r="G305" i="19" s="1"/>
  <c r="I318" i="69"/>
  <c r="G306" i="19" s="1"/>
  <c r="I319" i="69"/>
  <c r="G307" i="19" s="1"/>
  <c r="I320" i="69"/>
  <c r="G308" i="19" s="1"/>
  <c r="I321" i="69"/>
  <c r="I322" i="69"/>
  <c r="G310" i="19" s="1"/>
  <c r="I323" i="69"/>
  <c r="G311" i="19" s="1"/>
  <c r="I324" i="69"/>
  <c r="G312" i="19" s="1"/>
  <c r="I325" i="69"/>
  <c r="G313" i="19" s="1"/>
  <c r="I326" i="69"/>
  <c r="G314" i="19" s="1"/>
  <c r="I327" i="69"/>
  <c r="G315" i="19" s="1"/>
  <c r="I328" i="69"/>
  <c r="G316" i="19" s="1"/>
  <c r="I329" i="69"/>
  <c r="I18" i="69"/>
  <c r="G6" i="19" s="1"/>
  <c r="K70" i="19"/>
  <c r="K214" i="19"/>
  <c r="K222" i="19"/>
  <c r="K238" i="19"/>
  <c r="K294" i="19"/>
  <c r="K319" i="19"/>
  <c r="K326" i="19"/>
  <c r="P19" i="69"/>
  <c r="K7" i="19" s="1"/>
  <c r="P20" i="69"/>
  <c r="K8" i="19" s="1"/>
  <c r="P21" i="69"/>
  <c r="K9" i="19" s="1"/>
  <c r="P22" i="69"/>
  <c r="K10" i="19" s="1"/>
  <c r="P23" i="69"/>
  <c r="K11" i="19" s="1"/>
  <c r="P24" i="69"/>
  <c r="K12" i="19" s="1"/>
  <c r="P25" i="69"/>
  <c r="K13" i="19" s="1"/>
  <c r="P26" i="69"/>
  <c r="K14" i="19" s="1"/>
  <c r="P27" i="69"/>
  <c r="K15" i="19" s="1"/>
  <c r="P28" i="69"/>
  <c r="K16" i="19" s="1"/>
  <c r="P29" i="69"/>
  <c r="K17" i="19" s="1"/>
  <c r="P30" i="69"/>
  <c r="K18" i="19" s="1"/>
  <c r="P31" i="69"/>
  <c r="K19" i="19" s="1"/>
  <c r="P32" i="69"/>
  <c r="K20" i="19" s="1"/>
  <c r="P33" i="69"/>
  <c r="K21" i="19" s="1"/>
  <c r="P34" i="69"/>
  <c r="K22" i="19" s="1"/>
  <c r="P35" i="69"/>
  <c r="K23" i="19" s="1"/>
  <c r="P36" i="69"/>
  <c r="K24" i="19" s="1"/>
  <c r="P37" i="69"/>
  <c r="K25" i="19" s="1"/>
  <c r="P38" i="69"/>
  <c r="K26" i="19" s="1"/>
  <c r="P39" i="69"/>
  <c r="K27" i="19" s="1"/>
  <c r="P40" i="69"/>
  <c r="K28" i="19" s="1"/>
  <c r="P41" i="69"/>
  <c r="K29" i="19" s="1"/>
  <c r="P42" i="69"/>
  <c r="K30" i="19" s="1"/>
  <c r="P43" i="69"/>
  <c r="K31" i="19" s="1"/>
  <c r="P44" i="69"/>
  <c r="K32" i="19" s="1"/>
  <c r="P45" i="69"/>
  <c r="K33" i="19" s="1"/>
  <c r="P46" i="69"/>
  <c r="K34" i="19" s="1"/>
  <c r="P47" i="69"/>
  <c r="K35" i="19" s="1"/>
  <c r="P48" i="69"/>
  <c r="K36" i="19" s="1"/>
  <c r="P49" i="69"/>
  <c r="K37" i="19" s="1"/>
  <c r="P50" i="69"/>
  <c r="K38" i="19" s="1"/>
  <c r="P51" i="69"/>
  <c r="K39" i="19" s="1"/>
  <c r="P52" i="69"/>
  <c r="K40" i="19" s="1"/>
  <c r="P53" i="69"/>
  <c r="K41" i="19" s="1"/>
  <c r="P54" i="69"/>
  <c r="K42" i="19" s="1"/>
  <c r="P55" i="69"/>
  <c r="K43" i="19" s="1"/>
  <c r="P56" i="69"/>
  <c r="K44" i="19" s="1"/>
  <c r="P57" i="69"/>
  <c r="K45" i="19" s="1"/>
  <c r="P58" i="69"/>
  <c r="K46" i="19" s="1"/>
  <c r="P59" i="69"/>
  <c r="K47" i="19" s="1"/>
  <c r="P60" i="69"/>
  <c r="K48" i="19" s="1"/>
  <c r="P61" i="69"/>
  <c r="K49" i="19" s="1"/>
  <c r="P62" i="69"/>
  <c r="K50" i="19" s="1"/>
  <c r="P63" i="69"/>
  <c r="K51" i="19" s="1"/>
  <c r="P64" i="69"/>
  <c r="K52" i="19" s="1"/>
  <c r="P65" i="69"/>
  <c r="K53" i="19" s="1"/>
  <c r="P66" i="69"/>
  <c r="K54" i="19" s="1"/>
  <c r="P67" i="69"/>
  <c r="K55" i="19" s="1"/>
  <c r="P68" i="69"/>
  <c r="K56" i="19" s="1"/>
  <c r="P69" i="69"/>
  <c r="K57" i="19" s="1"/>
  <c r="P70" i="69"/>
  <c r="K58" i="19" s="1"/>
  <c r="P71" i="69"/>
  <c r="K59" i="19" s="1"/>
  <c r="P72" i="69"/>
  <c r="K60" i="19" s="1"/>
  <c r="P73" i="69"/>
  <c r="K61" i="19" s="1"/>
  <c r="P74" i="69"/>
  <c r="K62" i="19" s="1"/>
  <c r="P75" i="69"/>
  <c r="K63" i="19" s="1"/>
  <c r="P76" i="69"/>
  <c r="K64" i="19" s="1"/>
  <c r="P77" i="69"/>
  <c r="K65" i="19" s="1"/>
  <c r="P78" i="69"/>
  <c r="K66" i="19" s="1"/>
  <c r="P79" i="69"/>
  <c r="K67" i="19" s="1"/>
  <c r="P80" i="69"/>
  <c r="K68" i="19" s="1"/>
  <c r="P81" i="69"/>
  <c r="K69" i="19" s="1"/>
  <c r="P82" i="69"/>
  <c r="P83" i="69"/>
  <c r="K71" i="19" s="1"/>
  <c r="P84" i="69"/>
  <c r="K72" i="19" s="1"/>
  <c r="P85" i="69"/>
  <c r="K73" i="19" s="1"/>
  <c r="P86" i="69"/>
  <c r="K74" i="19" s="1"/>
  <c r="P87" i="69"/>
  <c r="K75" i="19" s="1"/>
  <c r="P88" i="69"/>
  <c r="K76" i="19" s="1"/>
  <c r="P89" i="69"/>
  <c r="K77" i="19" s="1"/>
  <c r="P90" i="69"/>
  <c r="K78" i="19" s="1"/>
  <c r="P91" i="69"/>
  <c r="K79" i="19" s="1"/>
  <c r="P92" i="69"/>
  <c r="K80" i="19" s="1"/>
  <c r="P93" i="69"/>
  <c r="K81" i="19" s="1"/>
  <c r="P94" i="69"/>
  <c r="K82" i="19" s="1"/>
  <c r="P95" i="69"/>
  <c r="K83" i="19" s="1"/>
  <c r="P96" i="69"/>
  <c r="K84" i="19" s="1"/>
  <c r="P97" i="69"/>
  <c r="K85" i="19" s="1"/>
  <c r="P98" i="69"/>
  <c r="K86" i="19" s="1"/>
  <c r="P99" i="69"/>
  <c r="K87" i="19" s="1"/>
  <c r="P100" i="69"/>
  <c r="K88" i="19" s="1"/>
  <c r="P101" i="69"/>
  <c r="K89" i="19" s="1"/>
  <c r="P102" i="69"/>
  <c r="K90" i="19" s="1"/>
  <c r="P103" i="69"/>
  <c r="K91" i="19" s="1"/>
  <c r="P104" i="69"/>
  <c r="K92" i="19" s="1"/>
  <c r="P105" i="69"/>
  <c r="K93" i="19" s="1"/>
  <c r="P106" i="69"/>
  <c r="K94" i="19" s="1"/>
  <c r="P107" i="69"/>
  <c r="K95" i="19" s="1"/>
  <c r="P108" i="69"/>
  <c r="K96" i="19" s="1"/>
  <c r="P109" i="69"/>
  <c r="K97" i="19" s="1"/>
  <c r="P110" i="69"/>
  <c r="K98" i="19" s="1"/>
  <c r="P111" i="69"/>
  <c r="K99" i="19" s="1"/>
  <c r="P112" i="69"/>
  <c r="K100" i="19" s="1"/>
  <c r="P113" i="69"/>
  <c r="K101" i="19" s="1"/>
  <c r="P114" i="69"/>
  <c r="K102" i="19" s="1"/>
  <c r="P115" i="69"/>
  <c r="K103" i="19" s="1"/>
  <c r="P116" i="69"/>
  <c r="K104" i="19" s="1"/>
  <c r="P117" i="69"/>
  <c r="K105" i="19" s="1"/>
  <c r="P118" i="69"/>
  <c r="K106" i="19" s="1"/>
  <c r="P119" i="69"/>
  <c r="K107" i="19" s="1"/>
  <c r="P120" i="69"/>
  <c r="K108" i="19" s="1"/>
  <c r="P121" i="69"/>
  <c r="K109" i="19" s="1"/>
  <c r="P122" i="69"/>
  <c r="K110" i="19" s="1"/>
  <c r="P123" i="69"/>
  <c r="K111" i="19" s="1"/>
  <c r="P124" i="69"/>
  <c r="K112" i="19" s="1"/>
  <c r="P125" i="69"/>
  <c r="K113" i="19" s="1"/>
  <c r="P126" i="69"/>
  <c r="K114" i="19" s="1"/>
  <c r="P127" i="69"/>
  <c r="K115" i="19" s="1"/>
  <c r="P128" i="69"/>
  <c r="K116" i="19" s="1"/>
  <c r="P129" i="69"/>
  <c r="K117" i="19" s="1"/>
  <c r="P130" i="69"/>
  <c r="K118" i="19" s="1"/>
  <c r="P131" i="69"/>
  <c r="K119" i="19" s="1"/>
  <c r="P132" i="69"/>
  <c r="K120" i="19" s="1"/>
  <c r="P133" i="69"/>
  <c r="K121" i="19" s="1"/>
  <c r="P134" i="69"/>
  <c r="K122" i="19" s="1"/>
  <c r="P135" i="69"/>
  <c r="K123" i="19" s="1"/>
  <c r="P136" i="69"/>
  <c r="K124" i="19" s="1"/>
  <c r="P137" i="69"/>
  <c r="K125" i="19" s="1"/>
  <c r="P138" i="69"/>
  <c r="K126" i="19" s="1"/>
  <c r="P139" i="69"/>
  <c r="K127" i="19" s="1"/>
  <c r="P140" i="69"/>
  <c r="K128" i="19" s="1"/>
  <c r="P141" i="69"/>
  <c r="K129" i="19" s="1"/>
  <c r="P142" i="69"/>
  <c r="K130" i="19" s="1"/>
  <c r="P143" i="69"/>
  <c r="K131" i="19" s="1"/>
  <c r="P144" i="69"/>
  <c r="K132" i="19" s="1"/>
  <c r="P145" i="69"/>
  <c r="K133" i="19" s="1"/>
  <c r="P146" i="69"/>
  <c r="K134" i="19" s="1"/>
  <c r="P147" i="69"/>
  <c r="K135" i="19" s="1"/>
  <c r="P148" i="69"/>
  <c r="K136" i="19" s="1"/>
  <c r="P149" i="69"/>
  <c r="K137" i="19" s="1"/>
  <c r="P150" i="69"/>
  <c r="K138" i="19" s="1"/>
  <c r="P151" i="69"/>
  <c r="K139" i="19" s="1"/>
  <c r="P152" i="69"/>
  <c r="K140" i="19" s="1"/>
  <c r="P153" i="69"/>
  <c r="K141" i="19" s="1"/>
  <c r="P154" i="69"/>
  <c r="K142" i="19" s="1"/>
  <c r="P155" i="69"/>
  <c r="K143" i="19" s="1"/>
  <c r="P156" i="69"/>
  <c r="K144" i="19" s="1"/>
  <c r="P157" i="69"/>
  <c r="K145" i="19" s="1"/>
  <c r="P158" i="69"/>
  <c r="K146" i="19" s="1"/>
  <c r="P159" i="69"/>
  <c r="K147" i="19" s="1"/>
  <c r="P160" i="69"/>
  <c r="K148" i="19" s="1"/>
  <c r="P161" i="69"/>
  <c r="K149" i="19" s="1"/>
  <c r="P162" i="69"/>
  <c r="K150" i="19" s="1"/>
  <c r="P163" i="69"/>
  <c r="K151" i="19" s="1"/>
  <c r="P164" i="69"/>
  <c r="K152" i="19" s="1"/>
  <c r="P165" i="69"/>
  <c r="K153" i="19" s="1"/>
  <c r="P166" i="69"/>
  <c r="K154" i="19" s="1"/>
  <c r="P167" i="69"/>
  <c r="K155" i="19" s="1"/>
  <c r="P168" i="69"/>
  <c r="K156" i="19" s="1"/>
  <c r="P169" i="69"/>
  <c r="K157" i="19" s="1"/>
  <c r="P170" i="69"/>
  <c r="K158" i="19" s="1"/>
  <c r="P171" i="69"/>
  <c r="K159" i="19" s="1"/>
  <c r="P172" i="69"/>
  <c r="K160" i="19" s="1"/>
  <c r="P173" i="69"/>
  <c r="K161" i="19" s="1"/>
  <c r="P174" i="69"/>
  <c r="K162" i="19" s="1"/>
  <c r="P175" i="69"/>
  <c r="K163" i="19" s="1"/>
  <c r="P176" i="69"/>
  <c r="K164" i="19" s="1"/>
  <c r="P177" i="69"/>
  <c r="K165" i="19" s="1"/>
  <c r="P178" i="69"/>
  <c r="K166" i="19" s="1"/>
  <c r="P179" i="69"/>
  <c r="K167" i="19" s="1"/>
  <c r="P180" i="69"/>
  <c r="K168" i="19" s="1"/>
  <c r="P181" i="69"/>
  <c r="K169" i="19" s="1"/>
  <c r="P182" i="69"/>
  <c r="K170" i="19" s="1"/>
  <c r="P183" i="69"/>
  <c r="K171" i="19" s="1"/>
  <c r="P184" i="69"/>
  <c r="K172" i="19" s="1"/>
  <c r="P185" i="69"/>
  <c r="K173" i="19" s="1"/>
  <c r="P186" i="69"/>
  <c r="K174" i="19" s="1"/>
  <c r="P187" i="69"/>
  <c r="K175" i="19" s="1"/>
  <c r="P188" i="69"/>
  <c r="K176" i="19" s="1"/>
  <c r="P189" i="69"/>
  <c r="K177" i="19" s="1"/>
  <c r="P190" i="69"/>
  <c r="K178" i="19" s="1"/>
  <c r="P191" i="69"/>
  <c r="K179" i="19" s="1"/>
  <c r="P192" i="69"/>
  <c r="K180" i="19" s="1"/>
  <c r="P193" i="69"/>
  <c r="K181" i="19" s="1"/>
  <c r="P194" i="69"/>
  <c r="K182" i="19" s="1"/>
  <c r="P195" i="69"/>
  <c r="K183" i="19" s="1"/>
  <c r="P196" i="69"/>
  <c r="K184" i="19" s="1"/>
  <c r="P197" i="69"/>
  <c r="K185" i="19" s="1"/>
  <c r="P198" i="69"/>
  <c r="K186" i="19" s="1"/>
  <c r="P199" i="69"/>
  <c r="K187" i="19" s="1"/>
  <c r="P200" i="69"/>
  <c r="K188" i="19" s="1"/>
  <c r="P201" i="69"/>
  <c r="K189" i="19" s="1"/>
  <c r="P202" i="69"/>
  <c r="K190" i="19" s="1"/>
  <c r="P203" i="69"/>
  <c r="K191" i="19" s="1"/>
  <c r="P204" i="69"/>
  <c r="K192" i="19" s="1"/>
  <c r="P205" i="69"/>
  <c r="K193" i="19" s="1"/>
  <c r="P206" i="69"/>
  <c r="K194" i="19" s="1"/>
  <c r="P207" i="69"/>
  <c r="K195" i="19" s="1"/>
  <c r="P208" i="69"/>
  <c r="K196" i="19" s="1"/>
  <c r="P209" i="69"/>
  <c r="K197" i="19" s="1"/>
  <c r="P210" i="69"/>
  <c r="K198" i="19" s="1"/>
  <c r="P211" i="69"/>
  <c r="K199" i="19" s="1"/>
  <c r="P212" i="69"/>
  <c r="K200" i="19" s="1"/>
  <c r="P213" i="69"/>
  <c r="K201" i="19" s="1"/>
  <c r="P214" i="69"/>
  <c r="K202" i="19" s="1"/>
  <c r="P215" i="69"/>
  <c r="K203" i="19" s="1"/>
  <c r="P216" i="69"/>
  <c r="K204" i="19" s="1"/>
  <c r="P217" i="69"/>
  <c r="K205" i="19" s="1"/>
  <c r="P218" i="69"/>
  <c r="K206" i="19" s="1"/>
  <c r="P219" i="69"/>
  <c r="K207" i="19" s="1"/>
  <c r="P220" i="69"/>
  <c r="K208" i="19" s="1"/>
  <c r="P221" i="69"/>
  <c r="K209" i="19" s="1"/>
  <c r="P222" i="69"/>
  <c r="K210" i="19" s="1"/>
  <c r="P223" i="69"/>
  <c r="K211" i="19" s="1"/>
  <c r="P224" i="69"/>
  <c r="K212" i="19" s="1"/>
  <c r="P225" i="69"/>
  <c r="K213" i="19" s="1"/>
  <c r="P226" i="69"/>
  <c r="P227" i="69"/>
  <c r="K215" i="19" s="1"/>
  <c r="P228" i="69"/>
  <c r="K216" i="19" s="1"/>
  <c r="P229" i="69"/>
  <c r="K217" i="19" s="1"/>
  <c r="P230" i="69"/>
  <c r="K218" i="19" s="1"/>
  <c r="P231" i="69"/>
  <c r="K219" i="19" s="1"/>
  <c r="P232" i="69"/>
  <c r="K220" i="19" s="1"/>
  <c r="P233" i="69"/>
  <c r="K221" i="19" s="1"/>
  <c r="P234" i="69"/>
  <c r="P235" i="69"/>
  <c r="K223" i="19" s="1"/>
  <c r="P236" i="69"/>
  <c r="K224" i="19" s="1"/>
  <c r="P237" i="69"/>
  <c r="K225" i="19" s="1"/>
  <c r="P238" i="69"/>
  <c r="K226" i="19" s="1"/>
  <c r="P239" i="69"/>
  <c r="K227" i="19" s="1"/>
  <c r="P240" i="69"/>
  <c r="K228" i="19" s="1"/>
  <c r="P241" i="69"/>
  <c r="K229" i="19" s="1"/>
  <c r="P242" i="69"/>
  <c r="K230" i="19" s="1"/>
  <c r="P243" i="69"/>
  <c r="K231" i="19" s="1"/>
  <c r="P244" i="69"/>
  <c r="K232" i="19" s="1"/>
  <c r="P245" i="69"/>
  <c r="K233" i="19" s="1"/>
  <c r="P246" i="69"/>
  <c r="K234" i="19" s="1"/>
  <c r="P247" i="69"/>
  <c r="K235" i="19" s="1"/>
  <c r="P248" i="69"/>
  <c r="P249" i="69"/>
  <c r="K237" i="19" s="1"/>
  <c r="P250" i="69"/>
  <c r="P251" i="69"/>
  <c r="K239" i="19" s="1"/>
  <c r="P252" i="69"/>
  <c r="K240" i="19" s="1"/>
  <c r="P253" i="69"/>
  <c r="K241" i="19" s="1"/>
  <c r="P254" i="69"/>
  <c r="K242" i="19" s="1"/>
  <c r="P255" i="69"/>
  <c r="K243" i="19" s="1"/>
  <c r="P256" i="69"/>
  <c r="K244" i="19" s="1"/>
  <c r="P257" i="69"/>
  <c r="K245" i="19" s="1"/>
  <c r="P258" i="69"/>
  <c r="K246" i="19" s="1"/>
  <c r="P259" i="69"/>
  <c r="K247" i="19" s="1"/>
  <c r="P260" i="69"/>
  <c r="K248" i="19" s="1"/>
  <c r="P261" i="69"/>
  <c r="K249" i="19" s="1"/>
  <c r="P262" i="69"/>
  <c r="K250" i="19" s="1"/>
  <c r="P263" i="69"/>
  <c r="K251" i="19" s="1"/>
  <c r="P264" i="69"/>
  <c r="K252" i="19" s="1"/>
  <c r="P265" i="69"/>
  <c r="K253" i="19" s="1"/>
  <c r="P266" i="69"/>
  <c r="K254" i="19" s="1"/>
  <c r="P267" i="69"/>
  <c r="K255" i="19" s="1"/>
  <c r="P268" i="69"/>
  <c r="K256" i="19" s="1"/>
  <c r="P269" i="69"/>
  <c r="K257" i="19" s="1"/>
  <c r="P270" i="69"/>
  <c r="K258" i="19" s="1"/>
  <c r="P271" i="69"/>
  <c r="K259" i="19" s="1"/>
  <c r="P272" i="69"/>
  <c r="K260" i="19" s="1"/>
  <c r="P273" i="69"/>
  <c r="K261" i="19" s="1"/>
  <c r="P274" i="69"/>
  <c r="K262" i="19" s="1"/>
  <c r="P275" i="69"/>
  <c r="K263" i="19" s="1"/>
  <c r="P276" i="69"/>
  <c r="K264" i="19" s="1"/>
  <c r="P277" i="69"/>
  <c r="K265" i="19" s="1"/>
  <c r="P278" i="69"/>
  <c r="K266" i="19" s="1"/>
  <c r="P279" i="69"/>
  <c r="K267" i="19" s="1"/>
  <c r="P280" i="69"/>
  <c r="K268" i="19" s="1"/>
  <c r="P281" i="69"/>
  <c r="K269" i="19" s="1"/>
  <c r="P282" i="69"/>
  <c r="K270" i="19" s="1"/>
  <c r="P283" i="69"/>
  <c r="K271" i="19" s="1"/>
  <c r="P284" i="69"/>
  <c r="K272" i="19" s="1"/>
  <c r="P285" i="69"/>
  <c r="K273" i="19" s="1"/>
  <c r="P286" i="69"/>
  <c r="K274" i="19" s="1"/>
  <c r="P287" i="69"/>
  <c r="K275" i="19" s="1"/>
  <c r="P288" i="69"/>
  <c r="K276" i="19" s="1"/>
  <c r="P289" i="69"/>
  <c r="K277" i="19" s="1"/>
  <c r="P290" i="69"/>
  <c r="K278" i="19" s="1"/>
  <c r="P291" i="69"/>
  <c r="K279" i="19" s="1"/>
  <c r="P292" i="69"/>
  <c r="K280" i="19" s="1"/>
  <c r="P293" i="69"/>
  <c r="K281" i="19" s="1"/>
  <c r="P294" i="69"/>
  <c r="K282" i="19" s="1"/>
  <c r="P295" i="69"/>
  <c r="K283" i="19" s="1"/>
  <c r="P296" i="69"/>
  <c r="K284" i="19" s="1"/>
  <c r="P297" i="69"/>
  <c r="K285" i="19" s="1"/>
  <c r="P298" i="69"/>
  <c r="K286" i="19" s="1"/>
  <c r="P299" i="69"/>
  <c r="K287" i="19" s="1"/>
  <c r="P300" i="69"/>
  <c r="K288" i="19" s="1"/>
  <c r="P301" i="69"/>
  <c r="K289" i="19" s="1"/>
  <c r="P302" i="69"/>
  <c r="K290" i="19" s="1"/>
  <c r="P303" i="69"/>
  <c r="K291" i="19" s="1"/>
  <c r="P304" i="69"/>
  <c r="K292" i="19" s="1"/>
  <c r="P305" i="69"/>
  <c r="K293" i="19" s="1"/>
  <c r="P306" i="69"/>
  <c r="P307" i="69"/>
  <c r="K295" i="19" s="1"/>
  <c r="P308" i="69"/>
  <c r="K296" i="19" s="1"/>
  <c r="P309" i="69"/>
  <c r="K297" i="19" s="1"/>
  <c r="P310" i="69"/>
  <c r="K298" i="19" s="1"/>
  <c r="P311" i="69"/>
  <c r="K299" i="19" s="1"/>
  <c r="P312" i="69"/>
  <c r="K300" i="19" s="1"/>
  <c r="P313" i="69"/>
  <c r="K301" i="19" s="1"/>
  <c r="P314" i="69"/>
  <c r="K302" i="19" s="1"/>
  <c r="P315" i="69"/>
  <c r="K303" i="19" s="1"/>
  <c r="P316" i="69"/>
  <c r="K304" i="19" s="1"/>
  <c r="P317" i="69"/>
  <c r="K305" i="19" s="1"/>
  <c r="P318" i="69"/>
  <c r="K306" i="19" s="1"/>
  <c r="P319" i="69"/>
  <c r="K307" i="19" s="1"/>
  <c r="P320" i="69"/>
  <c r="K308" i="19" s="1"/>
  <c r="P321" i="69"/>
  <c r="K309" i="19" s="1"/>
  <c r="P322" i="69"/>
  <c r="K310" i="19" s="1"/>
  <c r="P323" i="69"/>
  <c r="K311" i="19" s="1"/>
  <c r="P324" i="69"/>
  <c r="K312" i="19" s="1"/>
  <c r="P325" i="69"/>
  <c r="K313" i="19" s="1"/>
  <c r="P326" i="69"/>
  <c r="K314" i="19" s="1"/>
  <c r="P327" i="69"/>
  <c r="K315" i="19" s="1"/>
  <c r="P328" i="69"/>
  <c r="K316" i="19" s="1"/>
  <c r="P329" i="69"/>
  <c r="K317" i="19" s="1"/>
  <c r="P331" i="69"/>
  <c r="P332" i="69"/>
  <c r="K320" i="19" s="1"/>
  <c r="P333" i="69"/>
  <c r="K321" i="19" s="1"/>
  <c r="P334" i="69"/>
  <c r="K322" i="19" s="1"/>
  <c r="P335" i="69"/>
  <c r="K323" i="19" s="1"/>
  <c r="P336" i="69"/>
  <c r="K324" i="19" s="1"/>
  <c r="P337" i="69"/>
  <c r="K325" i="19" s="1"/>
  <c r="P18" i="69"/>
  <c r="K6" i="19" s="1"/>
  <c r="D34" i="67"/>
  <c r="D23" i="67"/>
  <c r="D11" i="67"/>
  <c r="D28" i="67"/>
  <c r="G327" i="19" l="1"/>
  <c r="K332" i="19"/>
  <c r="K333" i="19" s="1"/>
  <c r="M243" i="19"/>
  <c r="D17" i="67"/>
  <c r="D14" i="67"/>
  <c r="D13" i="67"/>
  <c r="D10" i="67"/>
  <c r="D29" i="67"/>
  <c r="D30" i="67"/>
  <c r="D20" i="67" l="1"/>
  <c r="D21" i="67"/>
  <c r="D7" i="67"/>
  <c r="D15" i="67"/>
  <c r="D33" i="67"/>
  <c r="D32" i="67"/>
  <c r="D25" i="67"/>
  <c r="D27" i="67"/>
  <c r="D26" i="67"/>
  <c r="I236" i="19" l="1"/>
  <c r="H318" i="19"/>
  <c r="H327" i="19" l="1"/>
  <c r="J318" i="19"/>
  <c r="K318" i="19" s="1"/>
  <c r="L327" i="19" s="1"/>
  <c r="I327" i="19"/>
  <c r="K236" i="19"/>
  <c r="J236" i="19"/>
  <c r="J327" i="19" s="1"/>
  <c r="D31" i="67"/>
  <c r="K329" i="19" l="1"/>
  <c r="K327" i="19"/>
  <c r="D22" i="67" l="1"/>
</calcChain>
</file>

<file path=xl/sharedStrings.xml><?xml version="1.0" encoding="utf-8"?>
<sst xmlns="http://schemas.openxmlformats.org/spreadsheetml/2006/main" count="3244" uniqueCount="956">
  <si>
    <t>LEK</t>
  </si>
  <si>
    <t>Nr. Llogarie</t>
  </si>
  <si>
    <t>Emertimi i Llogarise</t>
  </si>
  <si>
    <t>Monedha</t>
  </si>
  <si>
    <t>Debi</t>
  </si>
  <si>
    <t>Kredi</t>
  </si>
  <si>
    <t>Levizja</t>
  </si>
  <si>
    <t>109</t>
  </si>
  <si>
    <t>2181</t>
  </si>
  <si>
    <t>2182</t>
  </si>
  <si>
    <t>2813</t>
  </si>
  <si>
    <t>Deloitte Albania shpk</t>
  </si>
  <si>
    <t>EUR</t>
  </si>
  <si>
    <t>408</t>
  </si>
  <si>
    <t>Furnitore per fatura te pamberritura</t>
  </si>
  <si>
    <t>418</t>
  </si>
  <si>
    <t>421</t>
  </si>
  <si>
    <t>Paga dhe shpërblime</t>
  </si>
  <si>
    <t>431</t>
  </si>
  <si>
    <t>442</t>
  </si>
  <si>
    <t>444</t>
  </si>
  <si>
    <t>4456</t>
  </si>
  <si>
    <t>449</t>
  </si>
  <si>
    <t>45501</t>
  </si>
  <si>
    <t>486</t>
  </si>
  <si>
    <t>5311</t>
  </si>
  <si>
    <t>581</t>
  </si>
  <si>
    <t>628</t>
  </si>
  <si>
    <t>634</t>
  </si>
  <si>
    <t>641</t>
  </si>
  <si>
    <t>644</t>
  </si>
  <si>
    <t>657</t>
  </si>
  <si>
    <t>669</t>
  </si>
  <si>
    <t>769</t>
  </si>
  <si>
    <t>Të pagueshme për aktivitetin e shfrytëzimit</t>
  </si>
  <si>
    <t>Detyrime afatshkurtra</t>
  </si>
  <si>
    <t>Detyrimet dhe Kapitali</t>
  </si>
  <si>
    <t xml:space="preserve">Aktiv </t>
  </si>
  <si>
    <t>Aktive afatshkurtra</t>
  </si>
  <si>
    <t>Pasqyra e Performances</t>
  </si>
  <si>
    <t>Aktivet  monetare</t>
  </si>
  <si>
    <t>Banka</t>
  </si>
  <si>
    <t>Arka</t>
  </si>
  <si>
    <t>Të drejta të arkëtueshme</t>
  </si>
  <si>
    <t xml:space="preserve">Të tjera </t>
  </si>
  <si>
    <t>Inventarët</t>
  </si>
  <si>
    <t xml:space="preserve">Mallra                                                        </t>
  </si>
  <si>
    <t>Shpenzime të shtyra</t>
  </si>
  <si>
    <t>Aktivet materiale</t>
  </si>
  <si>
    <t>Impiante dhe makineri</t>
  </si>
  <si>
    <t xml:space="preserve">Të tjera Instalime dhe pajisje </t>
  </si>
  <si>
    <t xml:space="preserve">Fitimi i pashpërndarë </t>
  </si>
  <si>
    <t>Shpenzime të tjera financiare</t>
  </si>
  <si>
    <t>Të ardhura nga aktiviteti i shfrytëzimit</t>
  </si>
  <si>
    <t>Kapitali dhe Rezervat</t>
  </si>
  <si>
    <t>Të pagueshme për shpenzime të konstatuara</t>
  </si>
  <si>
    <t>Të pagueshme ndaj punonjësve dhe sigurimeve shoqërore/shëndetsore</t>
  </si>
  <si>
    <t>Të pagueshme për detyrimet tatimore</t>
  </si>
  <si>
    <t>Të pagueshme ndaj njësive ekonomike brenda grupit</t>
  </si>
  <si>
    <t>Shpenzime konsumi dhe amortizimi</t>
  </si>
  <si>
    <t>Pasqyra</t>
  </si>
  <si>
    <t>Investime</t>
  </si>
  <si>
    <t>Nga aktiviteti i shfrytëzimit</t>
  </si>
  <si>
    <t>Kapital i nënshkruar i papaguar</t>
  </si>
  <si>
    <t>Aktive financiare</t>
  </si>
  <si>
    <t>Titujt e huamarrjes</t>
  </si>
  <si>
    <t>Provizione</t>
  </si>
  <si>
    <t>Kapitali i Nënshkruar</t>
  </si>
  <si>
    <t>Primi i lidhur me kapitalin</t>
  </si>
  <si>
    <t>Shpenzimet financiare jomonetare</t>
  </si>
  <si>
    <t>Zhvlerësimi i aktiveve afatgjata materiale</t>
  </si>
  <si>
    <t>Pagesa e huave</t>
  </si>
  <si>
    <t>Interes i paguar</t>
  </si>
  <si>
    <t>Totali</t>
  </si>
  <si>
    <t>Të ardhura të tjera të shfrytëzimit</t>
  </si>
  <si>
    <t>Shpenzimi i tatimit mbi fitimin</t>
  </si>
  <si>
    <t>Nen ndajrje</t>
  </si>
  <si>
    <t xml:space="preserve">Klasa </t>
  </si>
  <si>
    <t>Emertimi dhe Forma ligjore</t>
  </si>
  <si>
    <t>NIPT -i</t>
  </si>
  <si>
    <t>Data e krijimit</t>
  </si>
  <si>
    <t>Nr. i  Regjistrit  Tregetar</t>
  </si>
  <si>
    <t>P A S Q Y R A T     F I N A N C I A R E</t>
  </si>
  <si>
    <t xml:space="preserve">(  Ne zbatim te Standartit Kombetar te Kontabilitetit Nr.2 te Permiresuar dhe </t>
  </si>
  <si>
    <t>Pasqyra Financiare jane individuale</t>
  </si>
  <si>
    <t>Pasqyra Financiare jane te konsoliduara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</si>
  <si>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</si>
  <si>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</si>
  <si>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</si>
  <si>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</si>
  <si>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</si>
  <si>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</si>
  <si>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 xml:space="preserve">Lënda e parë dhe materiale të konsumueshme </t>
  </si>
  <si>
    <t>Shpenzime të personelit</t>
  </si>
  <si>
    <t xml:space="preserve">Shpenzime të sigurimeve shoqërore/shëndetsore (paraqitur veçmas </t>
  </si>
  <si>
    <t>Shpenzime të tjera shfrytëzimi</t>
  </si>
  <si>
    <t>108</t>
  </si>
  <si>
    <t>102</t>
  </si>
  <si>
    <t>624</t>
  </si>
  <si>
    <t>61803</t>
  </si>
  <si>
    <t>61103</t>
  </si>
  <si>
    <t>61102</t>
  </si>
  <si>
    <t>61101</t>
  </si>
  <si>
    <t>5122</t>
  </si>
  <si>
    <t>40118</t>
  </si>
  <si>
    <t>40117</t>
  </si>
  <si>
    <t>40116</t>
  </si>
  <si>
    <t>40115</t>
  </si>
  <si>
    <t>40114</t>
  </si>
  <si>
    <t>40113</t>
  </si>
  <si>
    <t>40112</t>
  </si>
  <si>
    <t>40106</t>
  </si>
  <si>
    <t>40105</t>
  </si>
  <si>
    <t>40103</t>
  </si>
  <si>
    <t>40102</t>
  </si>
  <si>
    <t>40101</t>
  </si>
  <si>
    <t>IT Gjergji Kompjuter shpk</t>
  </si>
  <si>
    <t>2136</t>
  </si>
  <si>
    <t>215</t>
  </si>
  <si>
    <t>2188</t>
  </si>
  <si>
    <t>2815</t>
  </si>
  <si>
    <t>2818</t>
  </si>
  <si>
    <t>351</t>
  </si>
  <si>
    <t>40122</t>
  </si>
  <si>
    <t>40123</t>
  </si>
  <si>
    <t>40124</t>
  </si>
  <si>
    <t>40127</t>
  </si>
  <si>
    <t>40128</t>
  </si>
  <si>
    <t>40129</t>
  </si>
  <si>
    <t>40132</t>
  </si>
  <si>
    <t>40133</t>
  </si>
  <si>
    <t>40134</t>
  </si>
  <si>
    <t>40135</t>
  </si>
  <si>
    <t>40137</t>
  </si>
  <si>
    <t>40140</t>
  </si>
  <si>
    <t>40141</t>
  </si>
  <si>
    <t>40142</t>
  </si>
  <si>
    <t>40147</t>
  </si>
  <si>
    <t>40148</t>
  </si>
  <si>
    <t>40150</t>
  </si>
  <si>
    <t>40151</t>
  </si>
  <si>
    <t>40153</t>
  </si>
  <si>
    <t>40155</t>
  </si>
  <si>
    <t>40156</t>
  </si>
  <si>
    <t>40158</t>
  </si>
  <si>
    <t>40160</t>
  </si>
  <si>
    <t>40166</t>
  </si>
  <si>
    <t>40167</t>
  </si>
  <si>
    <t>40168</t>
  </si>
  <si>
    <t>40169</t>
  </si>
  <si>
    <t>40170</t>
  </si>
  <si>
    <t>40171</t>
  </si>
  <si>
    <t>40172</t>
  </si>
  <si>
    <t>40173</t>
  </si>
  <si>
    <t>40174</t>
  </si>
  <si>
    <t>40178</t>
  </si>
  <si>
    <t>40179</t>
  </si>
  <si>
    <t>40180</t>
  </si>
  <si>
    <t>40181</t>
  </si>
  <si>
    <t>40183</t>
  </si>
  <si>
    <t>40184</t>
  </si>
  <si>
    <t>40186</t>
  </si>
  <si>
    <t>40188</t>
  </si>
  <si>
    <t>40189</t>
  </si>
  <si>
    <t>40191</t>
  </si>
  <si>
    <t>40194</t>
  </si>
  <si>
    <t>41101</t>
  </si>
  <si>
    <t>41105</t>
  </si>
  <si>
    <t>411106</t>
  </si>
  <si>
    <t>411109</t>
  </si>
  <si>
    <t>411112</t>
  </si>
  <si>
    <t>411118</t>
  </si>
  <si>
    <t>41112</t>
  </si>
  <si>
    <t>411122</t>
  </si>
  <si>
    <t>411127</t>
  </si>
  <si>
    <t>41116</t>
  </si>
  <si>
    <t>41128</t>
  </si>
  <si>
    <t>41129</t>
  </si>
  <si>
    <t>41135</t>
  </si>
  <si>
    <t>41146</t>
  </si>
  <si>
    <t>41147</t>
  </si>
  <si>
    <t>41150</t>
  </si>
  <si>
    <t>41157</t>
  </si>
  <si>
    <t>41159</t>
  </si>
  <si>
    <t>41162</t>
  </si>
  <si>
    <t>41163</t>
  </si>
  <si>
    <t>41167</t>
  </si>
  <si>
    <t>41169</t>
  </si>
  <si>
    <t>41171</t>
  </si>
  <si>
    <t>41179</t>
  </si>
  <si>
    <t>41180</t>
  </si>
  <si>
    <t>41184</t>
  </si>
  <si>
    <t>41187</t>
  </si>
  <si>
    <t>41199</t>
  </si>
  <si>
    <t>441</t>
  </si>
  <si>
    <t>4453</t>
  </si>
  <si>
    <t>4454</t>
  </si>
  <si>
    <t>4457</t>
  </si>
  <si>
    <t>4458</t>
  </si>
  <si>
    <t>447</t>
  </si>
  <si>
    <t>456</t>
  </si>
  <si>
    <t>46703</t>
  </si>
  <si>
    <t>46704</t>
  </si>
  <si>
    <t>484</t>
  </si>
  <si>
    <t>5121</t>
  </si>
  <si>
    <t>51241</t>
  </si>
  <si>
    <t>51242</t>
  </si>
  <si>
    <t>5811</t>
  </si>
  <si>
    <t>5812</t>
  </si>
  <si>
    <t>5813</t>
  </si>
  <si>
    <t>60401</t>
  </si>
  <si>
    <t>60402</t>
  </si>
  <si>
    <t>605</t>
  </si>
  <si>
    <t>60501</t>
  </si>
  <si>
    <t>60503</t>
  </si>
  <si>
    <t>61104</t>
  </si>
  <si>
    <t>61107</t>
  </si>
  <si>
    <t>61109</t>
  </si>
  <si>
    <t>61110</t>
  </si>
  <si>
    <t>61301</t>
  </si>
  <si>
    <t>61302</t>
  </si>
  <si>
    <t>61303</t>
  </si>
  <si>
    <t>61304</t>
  </si>
  <si>
    <t>61305</t>
  </si>
  <si>
    <t>613301</t>
  </si>
  <si>
    <t>6154</t>
  </si>
  <si>
    <t>6155</t>
  </si>
  <si>
    <t>6156</t>
  </si>
  <si>
    <t>61602</t>
  </si>
  <si>
    <t>61603</t>
  </si>
  <si>
    <t>61802</t>
  </si>
  <si>
    <t>61804</t>
  </si>
  <si>
    <t>62401</t>
  </si>
  <si>
    <t>626</t>
  </si>
  <si>
    <t>627</t>
  </si>
  <si>
    <t>632</t>
  </si>
  <si>
    <t>633</t>
  </si>
  <si>
    <t>6571</t>
  </si>
  <si>
    <t>70501</t>
  </si>
  <si>
    <t>70502</t>
  </si>
  <si>
    <t>70503</t>
  </si>
  <si>
    <t>Kapitali i nenshkruar i papaguar ( Equity)</t>
  </si>
  <si>
    <t>Fitimi/Humbja e pashpërndarë (Retained Profit/Loss)</t>
  </si>
  <si>
    <t>Rezultati i ushtrimit (Profit/Loss)</t>
  </si>
  <si>
    <t>Instalime dhe pajisje per dyqanin (Installations and Equipment for store)</t>
  </si>
  <si>
    <t>Mjete transporti (Vehicles)</t>
  </si>
  <si>
    <t>Mobilje dhe pajisje zyre ( Furniture and Office Equipment)</t>
  </si>
  <si>
    <t>Pajisje informative (IT Equipment)</t>
  </si>
  <si>
    <t>Të tjera ( Other material assets)</t>
  </si>
  <si>
    <t>Për instalime teknike, makineri, pajisje, instumenta e vegla (Depreciation for technical installations, machinery, equipment)</t>
  </si>
  <si>
    <t>Për mjetet e transportit (Depreciation for Vehicles)</t>
  </si>
  <si>
    <t>Për të tjera AA materiale (Depreciation for other material assets)</t>
  </si>
  <si>
    <t>Mallra per rishitje ( Goods in Inventory)</t>
  </si>
  <si>
    <t>DEFACTO PERAKENDE TICARET</t>
  </si>
  <si>
    <t>Defacto Retail Kosove</t>
  </si>
  <si>
    <t>Tirana East Gate</t>
  </si>
  <si>
    <t>Dekoral Line</t>
  </si>
  <si>
    <t>Infinity Group shpk</t>
  </si>
  <si>
    <t>360 Group shpk</t>
  </si>
  <si>
    <t>Huseyin Ozcan (Advance Payment)</t>
  </si>
  <si>
    <t>Hakan Sisman (Advance Payment)</t>
  </si>
  <si>
    <t>ABCOM shpk</t>
  </si>
  <si>
    <t>Milsped Albania sh.p.k.</t>
  </si>
  <si>
    <t>VOLTA MIMARLIK TASARIM</t>
  </si>
  <si>
    <t>AE Distribution shpk</t>
  </si>
  <si>
    <t>IM &amp; AL shpk</t>
  </si>
  <si>
    <t>Sigma Interalbanian sha</t>
  </si>
  <si>
    <t>Porsche Albania sh.p.k.</t>
  </si>
  <si>
    <t>Sigma Interalbanian sha (EUR)</t>
  </si>
  <si>
    <t>NET SFS KRESTON shpk</t>
  </si>
  <si>
    <t>GENER 2 shpk</t>
  </si>
  <si>
    <t>"Atolye 25 Albania" Sh.p.k</t>
  </si>
  <si>
    <t>Genc Boga</t>
  </si>
  <si>
    <t>Cagatay Logistic Albania Sh.p.k</t>
  </si>
  <si>
    <t>Doro Group Sh.p.k</t>
  </si>
  <si>
    <t>Fire Protection shpk</t>
  </si>
  <si>
    <t>TENZOR Sh.p.k</t>
  </si>
  <si>
    <t>ETI MIMARLIK</t>
  </si>
  <si>
    <t>KID ZONE Sh.p.k</t>
  </si>
  <si>
    <t>Geitis Golemi</t>
  </si>
  <si>
    <t>Redjana Durovi PF</t>
  </si>
  <si>
    <t>Agron Hasankolli PF</t>
  </si>
  <si>
    <t>Office Center Sh.p.k</t>
  </si>
  <si>
    <t>Neptun Sh.p.k</t>
  </si>
  <si>
    <t>Technosoft Sh.p.k</t>
  </si>
  <si>
    <t>Octapus 1 Security</t>
  </si>
  <si>
    <t>Spar Albania Shpk</t>
  </si>
  <si>
    <t>TTC Group shpk</t>
  </si>
  <si>
    <t>Erion Dibra (Advance payment)</t>
  </si>
  <si>
    <t>Xhuljana Prapa (Advance payment)</t>
  </si>
  <si>
    <t>Arvenola Kote (Advance payment)</t>
  </si>
  <si>
    <t>Kolec Topalli</t>
  </si>
  <si>
    <t>Ndoc Topalli</t>
  </si>
  <si>
    <t>Ferdinand Topalli</t>
  </si>
  <si>
    <t>Enea Bejkolli</t>
  </si>
  <si>
    <t>Global Fast Food Albania</t>
  </si>
  <si>
    <t>OSHEE</t>
  </si>
  <si>
    <t>Ujjesjelles Kanalizime Shkoder</t>
  </si>
  <si>
    <t>Balans Mimarlik</t>
  </si>
  <si>
    <t>Anxhela Vreshtulla (Job advance)</t>
  </si>
  <si>
    <t>Av. Leonard Lile</t>
  </si>
  <si>
    <t>Load Mimarlik Tasarim Mobilya</t>
  </si>
  <si>
    <t>Infosoft office shpk</t>
  </si>
  <si>
    <t>Aurel Saraci</t>
  </si>
  <si>
    <t>Paperclip Albania</t>
  </si>
  <si>
    <t>Sigal Uniqa Group Austria</t>
  </si>
  <si>
    <t>Sky Hotel</t>
  </si>
  <si>
    <t>Kliente per Shitje me Kase</t>
  </si>
  <si>
    <t>Elvana Marku</t>
  </si>
  <si>
    <t>Organizata te ndryshme dhe te barabarta</t>
  </si>
  <si>
    <t>Perfect Fashion</t>
  </si>
  <si>
    <t>Primall shpk</t>
  </si>
  <si>
    <t>Gulf Production</t>
  </si>
  <si>
    <t>Ambasada Ruse</t>
  </si>
  <si>
    <t>Ambasada greke</t>
  </si>
  <si>
    <t>Elton Baxhaku</t>
  </si>
  <si>
    <t>Fshati SOS</t>
  </si>
  <si>
    <t>Nazeri 2000</t>
  </si>
  <si>
    <t>Defacto Retail KS LLC</t>
  </si>
  <si>
    <t>Ambasada e Arabise Saudite</t>
  </si>
  <si>
    <t>Redi Panariti</t>
  </si>
  <si>
    <t>Agron Qema</t>
  </si>
  <si>
    <t>Kujtim Drizari</t>
  </si>
  <si>
    <t>Gema Distribution Sh.p.k</t>
  </si>
  <si>
    <t>Ervin Manushi PF</t>
  </si>
  <si>
    <t>Arben Azizaj PF</t>
  </si>
  <si>
    <t>Lizard shpk</t>
  </si>
  <si>
    <t>Arber Cepani</t>
  </si>
  <si>
    <t>Landmark Communication</t>
  </si>
  <si>
    <t>Ambasada e Kuvajtit</t>
  </si>
  <si>
    <t>Ambasada e Rumanise</t>
  </si>
  <si>
    <t>New Moment</t>
  </si>
  <si>
    <t>Ambasada Egjiptiane</t>
  </si>
  <si>
    <t>Ervin Manushi (Nona)</t>
  </si>
  <si>
    <t>Parapagime të dhëna  (Prepayments)</t>
  </si>
  <si>
    <t>Paga dhe shpërblime ( Salary &amp; remuneration)</t>
  </si>
  <si>
    <t>Sigurime shoqërore dhe shëndetsore (Social &amp; Health Insurance)</t>
  </si>
  <si>
    <t>Akciza (Excise)</t>
  </si>
  <si>
    <t>Tatim mbi të ardhurat personale ( Personal Income Tax)</t>
  </si>
  <si>
    <t>Tatim mbi fitimin (CIT)</t>
  </si>
  <si>
    <t>Shteti- TVSh për tu paguar (VAT payable)</t>
  </si>
  <si>
    <t>Shteti- TVSH për tu marrë (VAT deductible)</t>
  </si>
  <si>
    <t>Shteti  TVSH e zbritshme ( VAT Purchases)</t>
  </si>
  <si>
    <t>Shteti  TVSH e pagueshme (VAT Sales)</t>
  </si>
  <si>
    <t>Shteti  TVSH për tu rregulluar (VAT Customs)</t>
  </si>
  <si>
    <t>Të tjera tatime pëtu paguar dhe për tu kthyer (Customs Tirana)</t>
  </si>
  <si>
    <t>Tatimi në burim (Withholding Tax)</t>
  </si>
  <si>
    <t>Defacto Perakende Ticaret Anonim Sirketi-Hua Afatgjate (Longterm Loan)</t>
  </si>
  <si>
    <t>Të drejta ndaj pronarëve për kapitalin e nënshkruar (Shareholders: Equity not paid)</t>
  </si>
  <si>
    <t>Hyrje/Dalje Pagesa nga Punonjesit (Incoming/Outgoing Payments from Employees)</t>
  </si>
  <si>
    <t>Ndoc Topalli Temporary Account for Liabilities payment</t>
  </si>
  <si>
    <t>Interesa pasive të llogaritura (Accrued Interest payables)</t>
  </si>
  <si>
    <t>Shpenzime të periudhave të ardhme (Deferred Expenses)</t>
  </si>
  <si>
    <t>Vlera monetare, në lekë (BKT ALL)</t>
  </si>
  <si>
    <t>BKT Llog POS</t>
  </si>
  <si>
    <t>BKT EUR</t>
  </si>
  <si>
    <t>BKT USD</t>
  </si>
  <si>
    <t>Vlera monetare, në lekë (Cash ALL)</t>
  </si>
  <si>
    <t>Xhirime të brendëshme (Internal Exchange transfer)</t>
  </si>
  <si>
    <t>Xhirime nga POS (POS Merchant Settlement / Credit Card)</t>
  </si>
  <si>
    <t>Xhirime per arketime ne valute ( Collected cash in foreign currency)</t>
  </si>
  <si>
    <t>Xhirime per derdhjet e arketimeve ne Banke (Collected cash deposited in Bank)</t>
  </si>
  <si>
    <t>Energji elektrike Shkoder (Electricity expenses for Shkodra store)</t>
  </si>
  <si>
    <t>Energji elektrike Toptani (Electricity expenses Toptani store)</t>
  </si>
  <si>
    <t>Blerje/Shpenzime mallrash, shërbimesh (Purchase of Goods/Defacto Turkey)</t>
  </si>
  <si>
    <t>Shpenzime per etiketa (Expenses for Labels/Stickers)</t>
  </si>
  <si>
    <t>Shpenzime te tjera per dyqanin (Other expenses for the store)</t>
  </si>
  <si>
    <t>Sherbime Kontabiliteti ( Expenses for accounting services)</t>
  </si>
  <si>
    <t>Shpenzime per energji elektrike TEG (Electricity expenses TEG)</t>
  </si>
  <si>
    <t>Sherbime Doganore (Expenses for Custom Services)</t>
  </si>
  <si>
    <t>Sherbime TEG ( Expenses for Services TEG)</t>
  </si>
  <si>
    <t>Sherbime Ligjore (Legal Services)</t>
  </si>
  <si>
    <t>Distribution and other Services (Sherbime Distribucioni etj)</t>
  </si>
  <si>
    <t>Operational Services GEN 2 (Sherbime Operacionale)</t>
  </si>
  <si>
    <t>Qira per Dyqanin /TEG ( Expenses for store Rent /TEG)</t>
  </si>
  <si>
    <t>Qira Magazine / TEG (Expenses for Warehouse Rent/TEG)</t>
  </si>
  <si>
    <t>Qira Dyqani Toptani (Toptani Store Rent)</t>
  </si>
  <si>
    <t>Qira Dyqani Shkoder (Shkodra Store Rent)</t>
  </si>
  <si>
    <t>Qira magazine Toptani Center (Warehouse rent/Toptani)</t>
  </si>
  <si>
    <t>Qera paisje Toptani (Toptani Equipment Rent)</t>
  </si>
  <si>
    <t>Sherbim mirembajtje Makine (Car Maintenance Service)</t>
  </si>
  <si>
    <t>Sherbim mirembajtje per kasat fiskale ( Maintenance for electronic cash registers)</t>
  </si>
  <si>
    <t>Sherbim mirembajtje per dyqanin (Store maintenance expenses)</t>
  </si>
  <si>
    <t>Sigurim Shendeti (Health Insurance)</t>
  </si>
  <si>
    <t>Siguracion Makine ( Car Insurance)</t>
  </si>
  <si>
    <t>Sigurim Pasurie  (Property &amp; Liability Insurance)</t>
  </si>
  <si>
    <t>Blerje Kancelari (Stationery Expenses)</t>
  </si>
  <si>
    <t>Blerje te tjera te pastokueshme per dyqanin (Other Purchases for Store)</t>
  </si>
  <si>
    <t>Shpenzime per te drejtat e producenteve (Royalty Fee Expenses)</t>
  </si>
  <si>
    <t>Publicitet, reklama (Publicity, Advertising Expenses - TEG/360Group)</t>
  </si>
  <si>
    <t>Promotional, Publicity Expenses</t>
  </si>
  <si>
    <t>Shpenzime postare dhe telekomunikimi (Telecommunication and postal expenses)</t>
  </si>
  <si>
    <t>Shpenzime transpoti (Transport Expenses)</t>
  </si>
  <si>
    <t>Shpenzime për shërbimet bankare (Expenses for Bank services)</t>
  </si>
  <si>
    <t>Taksa, tarifa doganore (Expenses for Custom duties)</t>
  </si>
  <si>
    <t>Akciza ( Excise Tax Expenses)</t>
  </si>
  <si>
    <t>Taksa dhe tarifa vendore (Local Taxes)</t>
  </si>
  <si>
    <t>Pagat dhe shpërblimet e personelit (Salary &amp; Bonus Personel Expenses)</t>
  </si>
  <si>
    <t>Sigurimet shoqërore dhe shëndetsore (Expenses for Social &amp; Health Insurance)</t>
  </si>
  <si>
    <t>Gjoba dhe dëmshpërblime (Penalties - N/d)</t>
  </si>
  <si>
    <t>Shpenzime te panjohura (N/D Expenses)</t>
  </si>
  <si>
    <t>Humbje nga këmbimet dhe perkthimet valutore (Loss from currency exchange)</t>
  </si>
  <si>
    <t>Shitje mallrash TEG (Sales of Goods TEG)</t>
  </si>
  <si>
    <t>Shitje Mallrash Toptani (Sales of Goods Toptani)</t>
  </si>
  <si>
    <t>Shitje Mallrash Shkodra (Sales of Goods Shkodra)</t>
  </si>
  <si>
    <t>Fitim nga kembimet valutore (Profit from currency exchange)</t>
  </si>
  <si>
    <t>USD</t>
  </si>
  <si>
    <t>Detyrime afatgjata</t>
  </si>
  <si>
    <t>Te tjera</t>
  </si>
  <si>
    <t>Humbje Malli (Inventory Losses Non Deductible Expenses)</t>
  </si>
  <si>
    <t>Te drejta te arketueshme</t>
  </si>
  <si>
    <t>Shpenzime te shtyra</t>
  </si>
  <si>
    <t>Shpenzime te personelit</t>
  </si>
  <si>
    <t xml:space="preserve">  </t>
  </si>
  <si>
    <t>40195</t>
  </si>
  <si>
    <t>48101</t>
  </si>
  <si>
    <t>61307</t>
  </si>
  <si>
    <t>Qira Salle</t>
  </si>
  <si>
    <t>Consultancy Service Fee (Sherbime Konsulence)</t>
  </si>
  <si>
    <t>Shpenzime pagash dhe shperblimesh te llogaritura (Accrued salaries and bonus)</t>
  </si>
  <si>
    <t>Defacto International Danismanlik</t>
  </si>
  <si>
    <t>Periudha 01/01/2018-31/12/2018</t>
  </si>
  <si>
    <t>40104</t>
  </si>
  <si>
    <t>401067</t>
  </si>
  <si>
    <t>Tim shpk</t>
  </si>
  <si>
    <t>40108</t>
  </si>
  <si>
    <t>Belavis shpk</t>
  </si>
  <si>
    <t>401100</t>
  </si>
  <si>
    <t>Food Trade Shpk (Conad)</t>
  </si>
  <si>
    <t>401101</t>
  </si>
  <si>
    <t>E3 Computer</t>
  </si>
  <si>
    <t>401102</t>
  </si>
  <si>
    <t>Edi Kokici</t>
  </si>
  <si>
    <t>401103</t>
  </si>
  <si>
    <t>Interav Shpk</t>
  </si>
  <si>
    <t>401104</t>
  </si>
  <si>
    <t>Ilirjana Serjani</t>
  </si>
  <si>
    <t>401105</t>
  </si>
  <si>
    <t>Mon Amour Shpk</t>
  </si>
  <si>
    <t>401106</t>
  </si>
  <si>
    <t>Riza Cera</t>
  </si>
  <si>
    <t>401107</t>
  </si>
  <si>
    <t>Sytki Rexhepi</t>
  </si>
  <si>
    <t>401108</t>
  </si>
  <si>
    <t>Rushit Syla</t>
  </si>
  <si>
    <t>401110</t>
  </si>
  <si>
    <t>Behar Bilani PF</t>
  </si>
  <si>
    <t>401111</t>
  </si>
  <si>
    <t>Bashkimi Shpk</t>
  </si>
  <si>
    <t>401112</t>
  </si>
  <si>
    <t>Sporteli Unik per Administrimin e se Drejtes se Autorit</t>
  </si>
  <si>
    <t>401113</t>
  </si>
  <si>
    <t>Arben Pandili</t>
  </si>
  <si>
    <t>401114</t>
  </si>
  <si>
    <t>Onis Shpk</t>
  </si>
  <si>
    <t>401116</t>
  </si>
  <si>
    <t>2AE shpk</t>
  </si>
  <si>
    <t>401117</t>
  </si>
  <si>
    <t>Ana Topalli</t>
  </si>
  <si>
    <t>401118</t>
  </si>
  <si>
    <t>Play Team</t>
  </si>
  <si>
    <t>401200</t>
  </si>
  <si>
    <t>401201</t>
  </si>
  <si>
    <t>401202</t>
  </si>
  <si>
    <t>Venuti Mimarlik Ltd</t>
  </si>
  <si>
    <t>401203</t>
  </si>
  <si>
    <t>Ucgen Mimarlik Ltd</t>
  </si>
  <si>
    <t>401204</t>
  </si>
  <si>
    <t>Mimoza Okaj</t>
  </si>
  <si>
    <t>401205</t>
  </si>
  <si>
    <t>Arteg shpk</t>
  </si>
  <si>
    <t>401208</t>
  </si>
  <si>
    <t>401209</t>
  </si>
  <si>
    <t>Vila e Arte Shpk</t>
  </si>
  <si>
    <t>401210</t>
  </si>
  <si>
    <t>Besnik Mazrreku</t>
  </si>
  <si>
    <t>401211</t>
  </si>
  <si>
    <t>Index Group</t>
  </si>
  <si>
    <t>401212</t>
  </si>
  <si>
    <t>Ilir Rama</t>
  </si>
  <si>
    <t>401213</t>
  </si>
  <si>
    <t>Karafile Hasanaj</t>
  </si>
  <si>
    <t>401214</t>
  </si>
  <si>
    <t>401215</t>
  </si>
  <si>
    <t>Doal Construction Sh.p.k.</t>
  </si>
  <si>
    <t>401216</t>
  </si>
  <si>
    <t>AON Shpk</t>
  </si>
  <si>
    <t>401217</t>
  </si>
  <si>
    <t>Qendra Tregtare Univers shpk</t>
  </si>
  <si>
    <t>401218</t>
  </si>
  <si>
    <t>40196</t>
  </si>
  <si>
    <t>LOT 2015 Shpk</t>
  </si>
  <si>
    <t>40197</t>
  </si>
  <si>
    <t>Elira Tusha PF</t>
  </si>
  <si>
    <t>40198</t>
  </si>
  <si>
    <t>S.S.D (Security Solution/Distribution)</t>
  </si>
  <si>
    <t>40199</t>
  </si>
  <si>
    <t>Klodiana Bilero</t>
  </si>
  <si>
    <t>41108</t>
  </si>
  <si>
    <t>LR Health &amp; Beauty</t>
  </si>
  <si>
    <t>411128</t>
  </si>
  <si>
    <t>Klajdi Hysenllari</t>
  </si>
  <si>
    <t>411129</t>
  </si>
  <si>
    <t>Esiona Llakmani</t>
  </si>
  <si>
    <t>41113</t>
  </si>
  <si>
    <t>Turkish Embassy</t>
  </si>
  <si>
    <t>411130</t>
  </si>
  <si>
    <t>Triangle Media Group</t>
  </si>
  <si>
    <t>411131</t>
  </si>
  <si>
    <t>Marionela Dedndreaj</t>
  </si>
  <si>
    <t>411132</t>
  </si>
  <si>
    <t>Sigal Sh.a</t>
  </si>
  <si>
    <t>411133</t>
  </si>
  <si>
    <t>Fondi Besa</t>
  </si>
  <si>
    <t>411134</t>
  </si>
  <si>
    <t>Renard Goskova</t>
  </si>
  <si>
    <t>411135</t>
  </si>
  <si>
    <t>Il Punto</t>
  </si>
  <si>
    <t>411136</t>
  </si>
  <si>
    <t>OES DISTRIMED</t>
  </si>
  <si>
    <t>411137</t>
  </si>
  <si>
    <t>Viaggiane e Sorridere Sh.p.k</t>
  </si>
  <si>
    <t>411138</t>
  </si>
  <si>
    <t>Rubin Kardiu</t>
  </si>
  <si>
    <t>411139</t>
  </si>
  <si>
    <t>Alea Sh.a</t>
  </si>
  <si>
    <t>41114</t>
  </si>
  <si>
    <t>HELIX shpk</t>
  </si>
  <si>
    <t>411140</t>
  </si>
  <si>
    <t>AE Distribution</t>
  </si>
  <si>
    <t>411141</t>
  </si>
  <si>
    <t>A&amp;G 12</t>
  </si>
  <si>
    <t>411142</t>
  </si>
  <si>
    <t>Florenc Zekaj</t>
  </si>
  <si>
    <t>411143</t>
  </si>
  <si>
    <t>Ambasada Spanjolle</t>
  </si>
  <si>
    <t>411144</t>
  </si>
  <si>
    <t>Ervin Luzi</t>
  </si>
  <si>
    <t>411145</t>
  </si>
  <si>
    <t>V+O Albani Sh.p.k</t>
  </si>
  <si>
    <t>411146</t>
  </si>
  <si>
    <t>Event Stories</t>
  </si>
  <si>
    <t>411147</t>
  </si>
  <si>
    <t>Krijon Shpk</t>
  </si>
  <si>
    <t>411148</t>
  </si>
  <si>
    <t>Dorian Topi</t>
  </si>
  <si>
    <t>411149</t>
  </si>
  <si>
    <t>Ambasada Kineze</t>
  </si>
  <si>
    <t>411150</t>
  </si>
  <si>
    <t>Print Distribution</t>
  </si>
  <si>
    <t>411151</t>
  </si>
  <si>
    <t>SH-LO</t>
  </si>
  <si>
    <t>411152</t>
  </si>
  <si>
    <t>Joni 5</t>
  </si>
  <si>
    <t>411153</t>
  </si>
  <si>
    <t>ZVRPP</t>
  </si>
  <si>
    <t>411154</t>
  </si>
  <si>
    <t>Zyre Ligjore 2A</t>
  </si>
  <si>
    <t>411155</t>
  </si>
  <si>
    <t>Leandro Tegu</t>
  </si>
  <si>
    <t>411156</t>
  </si>
  <si>
    <t>Albanian International School</t>
  </si>
  <si>
    <t>411157</t>
  </si>
  <si>
    <t>Shkelzen Alite</t>
  </si>
  <si>
    <t>411158</t>
  </si>
  <si>
    <t>Albion Ndini</t>
  </si>
  <si>
    <t>411159</t>
  </si>
  <si>
    <t>Altin Lami</t>
  </si>
  <si>
    <t>411160</t>
  </si>
  <si>
    <t>Bashkim Rusi</t>
  </si>
  <si>
    <t>411161</t>
  </si>
  <si>
    <t>Premium Shpk</t>
  </si>
  <si>
    <t>411162</t>
  </si>
  <si>
    <t>Ergys Turja</t>
  </si>
  <si>
    <t>411163</t>
  </si>
  <si>
    <t>Mariglen Tufa</t>
  </si>
  <si>
    <t>411164</t>
  </si>
  <si>
    <t>Donika Kastrioti 2</t>
  </si>
  <si>
    <t>411165</t>
  </si>
  <si>
    <t>Adrian Banaj</t>
  </si>
  <si>
    <t>411166</t>
  </si>
  <si>
    <t>Orthiomfid Sport</t>
  </si>
  <si>
    <t>411167</t>
  </si>
  <si>
    <t>Emily Lindland</t>
  </si>
  <si>
    <t>411168</t>
  </si>
  <si>
    <t>NDAL shpk</t>
  </si>
  <si>
    <t>411169</t>
  </si>
  <si>
    <t>Komuniteti Papa Xhovani</t>
  </si>
  <si>
    <t>411170</t>
  </si>
  <si>
    <t>Jodea</t>
  </si>
  <si>
    <t>411171</t>
  </si>
  <si>
    <t>OZ Productions</t>
  </si>
  <si>
    <t>411172</t>
  </si>
  <si>
    <t>Ambasada Gjermane</t>
  </si>
  <si>
    <t>411173</t>
  </si>
  <si>
    <t>Nazira Artykova</t>
  </si>
  <si>
    <t>411174</t>
  </si>
  <si>
    <t>Florin Tutuianu</t>
  </si>
  <si>
    <t>411175</t>
  </si>
  <si>
    <t>The past Academy shpk</t>
  </si>
  <si>
    <t>411176</t>
  </si>
  <si>
    <t>Aljoen&amp;co shpk</t>
  </si>
  <si>
    <t>411177</t>
  </si>
  <si>
    <t>Beana Mullaj</t>
  </si>
  <si>
    <t>411178</t>
  </si>
  <si>
    <t>Hotel Millenium</t>
  </si>
  <si>
    <t>411179</t>
  </si>
  <si>
    <t>Hoxha Security</t>
  </si>
  <si>
    <t>411180</t>
  </si>
  <si>
    <t>Drink Flight Albania</t>
  </si>
  <si>
    <t>411181</t>
  </si>
  <si>
    <t>Tabacco Holding Group</t>
  </si>
  <si>
    <t>411182</t>
  </si>
  <si>
    <t>Alda's Salon</t>
  </si>
  <si>
    <t>411183</t>
  </si>
  <si>
    <t>Johann Joseph Michal</t>
  </si>
  <si>
    <t>411184</t>
  </si>
  <si>
    <t>Shukrije Mema</t>
  </si>
  <si>
    <t>411185</t>
  </si>
  <si>
    <t>AGOG Marketing</t>
  </si>
  <si>
    <t>411186</t>
  </si>
  <si>
    <t>Nerisa Kazazi</t>
  </si>
  <si>
    <t>411187</t>
  </si>
  <si>
    <t>Diljoria Jovanaska</t>
  </si>
  <si>
    <t>411188</t>
  </si>
  <si>
    <t>Le Spot</t>
  </si>
  <si>
    <t>411189</t>
  </si>
  <si>
    <t>Ndricim Gjata</t>
  </si>
  <si>
    <t>411190</t>
  </si>
  <si>
    <t>Ambasada e Libise</t>
  </si>
  <si>
    <t>411191</t>
  </si>
  <si>
    <t>Sinova shpk</t>
  </si>
  <si>
    <t>411192</t>
  </si>
  <si>
    <t>Adriatik Sallahu</t>
  </si>
  <si>
    <t>411194</t>
  </si>
  <si>
    <t>Kontakt shpk</t>
  </si>
  <si>
    <t>411195</t>
  </si>
  <si>
    <t>Fradjo Keli</t>
  </si>
  <si>
    <t>411196</t>
  </si>
  <si>
    <t>Brigel Dika</t>
  </si>
  <si>
    <t>411197</t>
  </si>
  <si>
    <t>Weiss Profil AL</t>
  </si>
  <si>
    <t>411198</t>
  </si>
  <si>
    <t>Marie Kuhluy</t>
  </si>
  <si>
    <t>411199</t>
  </si>
  <si>
    <t>Gentiana Keqi</t>
  </si>
  <si>
    <t>411200</t>
  </si>
  <si>
    <t>Momus</t>
  </si>
  <si>
    <t>411201</t>
  </si>
  <si>
    <t>Fast &amp; Fresh Shpk</t>
  </si>
  <si>
    <t>411202</t>
  </si>
  <si>
    <t>Ambasada e Arabise</t>
  </si>
  <si>
    <t>411203</t>
  </si>
  <si>
    <t>Dimal 2013</t>
  </si>
  <si>
    <t>411204</t>
  </si>
  <si>
    <t>Tring TV</t>
  </si>
  <si>
    <t>411205</t>
  </si>
  <si>
    <t>Alfons &amp; Co shpk</t>
  </si>
  <si>
    <t>411206</t>
  </si>
  <si>
    <t>Black Stone</t>
  </si>
  <si>
    <t>411207</t>
  </si>
  <si>
    <t>Eugen Qendra</t>
  </si>
  <si>
    <t>411208</t>
  </si>
  <si>
    <t>Agikons shpk</t>
  </si>
  <si>
    <t>411209</t>
  </si>
  <si>
    <t>PAB Tirana Shpk</t>
  </si>
  <si>
    <t>411210</t>
  </si>
  <si>
    <t>Sar'otel</t>
  </si>
  <si>
    <t>4182</t>
  </si>
  <si>
    <t>Prepayments for the construction of QTU store</t>
  </si>
  <si>
    <t>61105</t>
  </si>
  <si>
    <t>Sherbime Noteriale (Notary Expenses)</t>
  </si>
  <si>
    <t>61108</t>
  </si>
  <si>
    <t>Sherbime Marketingu (Marketing services)</t>
  </si>
  <si>
    <t>61112</t>
  </si>
  <si>
    <t>Sherbime auditimi</t>
  </si>
  <si>
    <t>61113</t>
  </si>
  <si>
    <t>Sherbime QTU (Expenses for services QTU)</t>
  </si>
  <si>
    <t>61308</t>
  </si>
  <si>
    <t>Qira magazine - Kashar (Warehouse rent/Kashar)</t>
  </si>
  <si>
    <t>61810</t>
  </si>
  <si>
    <t>Sherbim ruajtje (Security service)</t>
  </si>
  <si>
    <t>66901</t>
  </si>
  <si>
    <t>Humbje nga azhornimi i Arkes/Bankes (Loss from bank/cash adjustment)</t>
  </si>
  <si>
    <t>76901</t>
  </si>
  <si>
    <t>Fitime nga azhornimi i Arkes/Bankes</t>
  </si>
  <si>
    <t>O.B 01.01.2018</t>
  </si>
  <si>
    <t>C.B 31.12.2018</t>
  </si>
  <si>
    <t>Ex.rate</t>
  </si>
  <si>
    <t>DeFacto Retail Sh.p.k</t>
  </si>
  <si>
    <t>60404</t>
  </si>
  <si>
    <t>Shpenzime uji - Kamez</t>
  </si>
  <si>
    <t>6164</t>
  </si>
  <si>
    <t>68136</t>
  </si>
  <si>
    <t>Për instalime teknike, makineri, pajisje, instumenta e vegla</t>
  </si>
  <si>
    <t>6815</t>
  </si>
  <si>
    <t>Shpenz amortiz për mjetet e transportit</t>
  </si>
  <si>
    <t>68181</t>
  </si>
  <si>
    <t>Për të tjera AA materiale</t>
  </si>
  <si>
    <t>68182</t>
  </si>
  <si>
    <t>68188</t>
  </si>
  <si>
    <t xml:space="preserve">Tatimi mbi fitimin (CIT Expense) </t>
  </si>
  <si>
    <t xml:space="preserve">Shpenzimi aktual i tatimit mbi fitimin </t>
  </si>
  <si>
    <t>Total</t>
  </si>
  <si>
    <t>773</t>
  </si>
  <si>
    <t>Te ardhura te tjera jo korente nga tepricat e kases (Other Income- Cash Surplus)</t>
  </si>
  <si>
    <t>Humbje nga gabime te lejuara ne ushtrimet</t>
  </si>
  <si>
    <t>890</t>
  </si>
  <si>
    <t>Bilanci i Çeljes (Opening Balance Sheet)</t>
  </si>
  <si>
    <t>Kentiola Kaso (Advance Payment)</t>
  </si>
  <si>
    <t>Halisa Hydi (Advance Payment)</t>
  </si>
  <si>
    <t>Markel Pacaj (Advance Payment)</t>
  </si>
  <si>
    <t>Kledia Nishani (Advance Payment)</t>
  </si>
  <si>
    <t>Enklent Almeta (Advance Payment)</t>
  </si>
  <si>
    <t>Aktive tatimore te shtyra</t>
  </si>
  <si>
    <t>Te tjera shpenzime</t>
  </si>
  <si>
    <t>61111</t>
  </si>
  <si>
    <t>6573</t>
  </si>
  <si>
    <t>677</t>
  </si>
  <si>
    <t>779</t>
  </si>
  <si>
    <t>Waiver from net salary</t>
  </si>
  <si>
    <t>Për instalimet teknike, makineri, pajisje, instrumenta e vegla</t>
  </si>
  <si>
    <t>6893</t>
  </si>
  <si>
    <t>Imperament of Stores Fixed Assets/ Zhvleresim per asetet e dyqaneve</t>
  </si>
  <si>
    <t>Expenses</t>
  </si>
  <si>
    <t>check n/d classification</t>
  </si>
  <si>
    <t>Sum of C.B 31.12.2018</t>
  </si>
  <si>
    <t>(blank)</t>
  </si>
  <si>
    <t>Grand Total</t>
  </si>
  <si>
    <t>Diff.</t>
  </si>
  <si>
    <t>Te ardhura financiare</t>
  </si>
  <si>
    <t>Te ardhura te tjera financiare</t>
  </si>
  <si>
    <t>Defacto Albania sh.p.k._2017_2018</t>
  </si>
  <si>
    <t>GJENDJA E LLOGARIVE MASTRO</t>
  </si>
  <si>
    <t xml:space="preserve">Filtrat :  Me Azhornim      </t>
  </si>
  <si>
    <t>Monedha Baze:</t>
  </si>
  <si>
    <t>Gjendja  fillestare(mon baze)</t>
  </si>
  <si>
    <t>Gjendja     (mon baze)</t>
  </si>
  <si>
    <t>2913</t>
  </si>
  <si>
    <t>Kentiola Kaso</t>
  </si>
  <si>
    <t>Halisa Hydi</t>
  </si>
  <si>
    <t>Markel Pacaj</t>
  </si>
  <si>
    <t>Kledia Nishani</t>
  </si>
  <si>
    <t>Enklent Almeta</t>
  </si>
  <si>
    <t>Imperament of Stores Fixed Assetts/ Zhvleresim per asetet e dyqaneve</t>
  </si>
  <si>
    <t>Waiver from the administrators net salary</t>
  </si>
  <si>
    <t>Total:</t>
  </si>
  <si>
    <t>Printuar nga Alpha Business     www.imb.al</t>
  </si>
  <si>
    <t>Perdoruesi: agjoka</t>
  </si>
  <si>
    <t>Dec 2018 difference</t>
  </si>
  <si>
    <t>Rezerva ligjore</t>
  </si>
  <si>
    <t>Shpenzime financiare</t>
  </si>
  <si>
    <t>Shpenzime te tjera financiare</t>
  </si>
  <si>
    <t>Kilic Aquaculture Albania sh.a</t>
  </si>
  <si>
    <t>L43403601A</t>
  </si>
  <si>
    <t>Adresa e Selise</t>
  </si>
  <si>
    <t xml:space="preserve">Rruga Haxhi Hysen Dalliu, Pallati Alva Cost.Shk.SekA,Kati 1, Ap nr.4. </t>
  </si>
  <si>
    <t>Tirane</t>
  </si>
  <si>
    <t>03.10.2014</t>
  </si>
  <si>
    <t>Veprimtaria  Kryesore</t>
  </si>
  <si>
    <t>Akuakulture ( Kultivimi dhe rritja e produkteve te peshkut)</t>
  </si>
  <si>
    <t>Ligjit Nr. 9228 Date 29.04.2004     Per Kontabilitetin dhe Pasqyrat Financiare  )</t>
  </si>
  <si>
    <t>Individuale</t>
  </si>
  <si>
    <t>Lek</t>
  </si>
  <si>
    <t>Viti   2020</t>
  </si>
  <si>
    <t>01.01.2020</t>
  </si>
  <si>
    <t>31.12.2020</t>
  </si>
  <si>
    <t>emri nga sistemi: Kilic Aquaculture Albania Sh.a</t>
  </si>
  <si>
    <t>NIPT nga sistemi: L43403601A</t>
  </si>
  <si>
    <t>Lek/Mije Lek/Miljon Lek</t>
  </si>
  <si>
    <t>Pasqyra e Pozicionit Financiar</t>
  </si>
  <si>
    <t>Periudha</t>
  </si>
  <si>
    <t>Raportuese</t>
  </si>
  <si>
    <t>Para ardhese</t>
  </si>
  <si>
    <t>AKTIVET</t>
  </si>
  <si>
    <t xml:space="preserve">Mjete monetare 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</si>
  <si>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</si>
  <si>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</si>
  <si>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</si>
  <si>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</si>
  <si>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</si>
  <si>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</si>
  <si>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</si>
  <si>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</si>
  <si>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</si>
  <si>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</si>
  <si>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</si>
  <si>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</si>
  <si>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</si>
  <si>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</si>
  <si>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</si>
  <si>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</si>
  <si>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Te arketueshme nga te ardhura te konstatuara</t>
  </si>
  <si>
    <t>Totali i aktiveve afatshkurtra</t>
  </si>
  <si>
    <t xml:space="preserve">Aktive afatgjate 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</si>
  <si>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</si>
  <si>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</si>
  <si>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</si>
  <si>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</si>
  <si>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</si>
  <si>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</si>
  <si>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</si>
  <si>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</si>
  <si>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</si>
  <si>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</si>
  <si>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</si>
  <si>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</si>
  <si>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</si>
  <si>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</si>
  <si>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</si>
  <si>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</si>
  <si>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</si>
  <si>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</si>
  <si>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</si>
  <si>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</si>
  <si>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</si>
  <si>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</si>
  <si>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</si>
  <si>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</si>
  <si>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</si>
  <si>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</si>
  <si>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</si>
  <si>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</si>
  <si>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</si>
  <si>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</si>
  <si>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</si>
  <si>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Totali i detyrimeve afatshkurta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</si>
  <si>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</si>
  <si>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</si>
  <si>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</si>
  <si>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</si>
  <si>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</si>
  <si>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 i nenshkruar</t>
  </si>
  <si>
    <t>Rezerva rivleresimi</t>
  </si>
  <si>
    <t>Rezerva te tjera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</si>
  <si>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</si>
  <si>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</si>
  <si>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</si>
  <si>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</si>
  <si>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</si>
  <si>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</si>
  <si>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</si>
  <si>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</si>
  <si>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</si>
  <si>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</si>
  <si>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</si>
  <si>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</si>
  <si>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</si>
  <si>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</si>
  <si>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</si>
  <si>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</si>
  <si>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</si>
  <si>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</si>
  <si>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</si>
  <si>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</si>
  <si>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</si>
  <si>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</si>
  <si>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</si>
  <si>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</si>
  <si>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</si>
  <si>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</si>
  <si>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</si>
  <si>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</si>
  <si>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</si>
  <si>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</si>
  <si>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</si>
  <si>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</si>
  <si>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</si>
  <si>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</si>
  <si>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</si>
  <si>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</si>
  <si>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</si>
  <si>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</si>
  <si>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</si>
  <si>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</si>
  <si>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</si>
  <si>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</si>
  <si>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</si>
  <si>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</si>
  <si>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</si>
  <si>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</si>
  <si>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</si>
  <si>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</si>
  <si>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</si>
  <si>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</si>
  <si>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</si>
  <si>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</si>
  <si>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</si>
  <si>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</si>
  <si>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</si>
  <si>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</si>
  <si>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</si>
  <si>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</si>
  <si>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</si>
  <si>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</si>
  <si>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</si>
  <si>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</si>
  <si>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</si>
  <si>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</si>
  <si>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</si>
  <si>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</si>
  <si>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</si>
  <si>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</si>
  <si>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</si>
  <si>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</si>
  <si>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</si>
  <si>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</si>
  <si>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</si>
  <si>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</si>
  <si>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</si>
  <si>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</si>
  <si>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</si>
  <si>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</si>
  <si>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</si>
  <si>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</si>
  <si>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</si>
  <si>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</si>
  <si>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</si>
  <si>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</si>
  <si>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</si>
  <si>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</si>
  <si>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</si>
  <si>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</si>
  <si>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</si>
  <si>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</si>
  <si>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</si>
  <si>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</si>
  <si>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</si>
  <si>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</si>
  <si>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Pagese e detyrimeve te qirase financiare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</si>
  <si>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</si>
  <si>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</si>
  <si>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</si>
  <si>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</si>
  <si>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</si>
  <si>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</si>
  <si>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</si>
  <si>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</si>
  <si>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</si>
  <si>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</si>
  <si>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</si>
  <si>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</si>
  <si>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</si>
  <si>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</si>
  <si>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</si>
  <si>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</si>
  <si>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</si>
  <si>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</si>
  <si>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</si>
  <si>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</si>
  <si>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</si>
  <si>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 xml:space="preserve">Totali i transaksioneve per pronaret e njësisë ekonomike </t>
  </si>
  <si>
    <t>Pozicioni financiar ne fund (viti paraardhes)</t>
  </si>
  <si>
    <t>Pozicioni financiar ne fund (viti aktual)</t>
  </si>
  <si>
    <t>Pasqyrat financiare te vitit: 2020</t>
  </si>
  <si>
    <r>
      <t>Percaktime te tjera per rezultatin e periudhes</t>
    </r>
    <r>
      <rPr>
        <i/>
        <sz val="9"/>
        <color rgb="FF000000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</si>
</sst>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#,##0.00_);\-#,##0.00"/>
    <numFmt numFmtId="166" formatCode="dd\/mm\/yyyy"/>
    <numFmt numFmtId="167" formatCode="_(* #,##0_);_(* \(#,##0\);_(* &quot;-&quot;??_);_(@_)"/>
    <numFmt numFmtId="168" formatCode="_ * #,##0.00_ ;_ * \-#,##0.00_ ;_ * \-??_ ;_ @_ "/>
    <numFmt numFmtId="169" formatCode="_-* #,##0.00_L_e_k_-;\-* #,##0.00_L_e_k_-;_-* &quot;-&quot;??_L_e_k_-;_-@_-"/>
    <numFmt numFmtId="170" formatCode="0_);\(0\)"/>
    <numFmt numFmtId="171" formatCode="_ * #,##0.00_)_€_ ;_ * \(#,##0.00\)_€_ ;_ * &quot;-&quot;??_)_€_ ;_ @_ "/>
  </numFmts>
  <fonts count="6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indexed="8"/>
      <name val="Times New Roman"/>
      <family val="2"/>
    </font>
    <font>
      <sz val="12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.9"/>
      <color indexed="8"/>
      <name val="Arial"/>
      <family val="2"/>
    </font>
    <font>
      <sz val="9.9499999999999993"/>
      <color indexed="8"/>
      <name val="Arial"/>
      <family val="2"/>
    </font>
    <font>
      <b/>
      <sz val="9.9499999999999993"/>
      <color indexed="8"/>
      <name val="Tahoma"/>
      <family val="2"/>
    </font>
    <font>
      <b/>
      <sz val="8.9"/>
      <color indexed="8"/>
      <name val="Tahoma"/>
      <family val="2"/>
    </font>
    <font>
      <sz val="8.0500000000000007"/>
      <color indexed="8"/>
      <name val="Arial"/>
      <family val="2"/>
    </font>
    <font>
      <b/>
      <sz val="8.9"/>
      <color indexed="8"/>
      <name val="Arial"/>
      <family val="2"/>
    </font>
    <font>
      <b/>
      <sz val="7.9"/>
      <color indexed="8"/>
      <name val="Arial"/>
      <family val="2"/>
    </font>
    <font>
      <sz val="6.95"/>
      <color indexed="8"/>
      <name val="Tahoma"/>
      <family val="2"/>
    </font>
    <font>
      <sz val="9.85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MS Sans Serif"/>
    </font>
    <font>
      <b/>
      <sz val="11"/>
      <name val="Arial"/>
      <family val="2"/>
    </font>
    <font>
      <sz val="8"/>
      <color rgb="FF333333"/>
      <name val="Arial"/>
      <family val="2"/>
    </font>
    <font>
      <sz val="8"/>
      <color rgb="FF333333"/>
      <name val="Tahoma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1"/>
      <color theme="4" tint="-0.249977111117893"/>
      <name val="Times New Roman"/>
      <family val="1"/>
      <charset val="162"/>
    </font>
    <font>
      <sz val="11"/>
      <color indexed="10"/>
      <name val="Calibri"/>
      <family val="2"/>
    </font>
    <font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168" fontId="5" fillId="0" borderId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13" fillId="0" borderId="0"/>
    <xf numFmtId="0" fontId="12" fillId="0" borderId="0"/>
    <xf numFmtId="9" fontId="5" fillId="0" borderId="0" applyFont="0" applyFill="0" applyBorder="0" applyAlignment="0" applyProtection="0"/>
    <xf numFmtId="0" fontId="5" fillId="0" borderId="0"/>
    <xf numFmtId="0" fontId="48" fillId="0" borderId="0"/>
    <xf numFmtId="0" fontId="49" fillId="0" borderId="0"/>
    <xf numFmtId="0" fontId="50" fillId="0" borderId="0" applyNumberFormat="0" applyFill="0" applyBorder="0" applyAlignment="0" applyProtection="0"/>
    <xf numFmtId="171" fontId="48" fillId="0" borderId="0" applyFont="0" applyFill="0" applyBorder="0" applyAlignment="0" applyProtection="0"/>
    <xf numFmtId="0" fontId="1" fillId="0" borderId="0"/>
    <xf numFmtId="0" fontId="52" fillId="0" borderId="0">
      <alignment vertical="top"/>
    </xf>
  </cellStyleXfs>
  <cellXfs count="240">
    <xf numFmtId="0" fontId="0" fillId="0" borderId="0" xfId="0" applyNumberFormat="1" applyFill="1" applyBorder="1" applyAlignment="1" applyProtection="1"/>
    <xf numFmtId="0" fontId="5" fillId="0" borderId="0" xfId="0" applyFont="1"/>
    <xf numFmtId="0" fontId="7" fillId="0" borderId="2" xfId="0" applyFont="1" applyBorder="1"/>
    <xf numFmtId="0" fontId="7" fillId="0" borderId="0" xfId="0" applyFont="1"/>
    <xf numFmtId="0" fontId="7" fillId="0" borderId="1" xfId="0" applyFont="1" applyBorder="1"/>
    <xf numFmtId="0" fontId="7" fillId="0" borderId="3" xfId="0" applyFont="1" applyBorder="1"/>
    <xf numFmtId="0" fontId="9" fillId="0" borderId="0" xfId="0" applyFont="1"/>
    <xf numFmtId="0" fontId="5" fillId="0" borderId="2" xfId="0" applyFont="1" applyBorder="1"/>
    <xf numFmtId="0" fontId="7" fillId="0" borderId="0" xfId="14" applyFont="1" applyFill="1" applyBorder="1" applyAlignment="1" applyProtection="1"/>
    <xf numFmtId="0" fontId="7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Font="1" applyBorder="1" applyAlignment="1">
      <alignment horizontal="left" vertical="center"/>
    </xf>
    <xf numFmtId="164" fontId="7" fillId="0" borderId="0" xfId="4" applyFont="1" applyBorder="1" applyAlignment="1">
      <alignment horizontal="left" vertical="center"/>
    </xf>
    <xf numFmtId="167" fontId="7" fillId="0" borderId="0" xfId="1" applyNumberFormat="1" applyFont="1" applyFill="1" applyBorder="1" applyAlignment="1">
      <alignment horizontal="right" vertical="center"/>
    </xf>
    <xf numFmtId="170" fontId="26" fillId="2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7" fillId="3" borderId="0" xfId="0" applyNumberFormat="1" applyFont="1" applyFill="1" applyBorder="1" applyAlignment="1" applyProtection="1">
      <alignment horizontal="center"/>
    </xf>
    <xf numFmtId="170" fontId="27" fillId="2" borderId="6" xfId="0" applyNumberFormat="1" applyFont="1" applyFill="1" applyBorder="1" applyAlignment="1">
      <alignment horizontal="center" vertical="center"/>
    </xf>
    <xf numFmtId="170" fontId="27" fillId="2" borderId="5" xfId="0" applyNumberFormat="1" applyFont="1" applyFill="1" applyBorder="1" applyAlignment="1">
      <alignment horizontal="center" vertical="center"/>
    </xf>
    <xf numFmtId="170" fontId="27" fillId="2" borderId="5" xfId="0" applyNumberFormat="1" applyFont="1" applyFill="1" applyBorder="1" applyAlignment="1">
      <alignment horizontal="left" vertical="center"/>
    </xf>
    <xf numFmtId="0" fontId="7" fillId="0" borderId="7" xfId="0" applyFont="1" applyFill="1" applyBorder="1" applyAlignment="1">
      <alignment vertical="center"/>
    </xf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>
      <alignment horizontal="left"/>
    </xf>
    <xf numFmtId="0" fontId="7" fillId="0" borderId="9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7" fillId="4" borderId="0" xfId="14" applyFont="1" applyFill="1" applyBorder="1" applyAlignment="1" applyProtection="1">
      <alignment horizontal="left"/>
    </xf>
    <xf numFmtId="0" fontId="7" fillId="4" borderId="0" xfId="0" applyFont="1" applyFill="1" applyBorder="1" applyAlignment="1">
      <alignment horizontal="left" vertical="center"/>
    </xf>
    <xf numFmtId="167" fontId="7" fillId="4" borderId="0" xfId="1" applyNumberFormat="1" applyFont="1" applyFill="1" applyBorder="1" applyAlignment="1">
      <alignment horizontal="left" vertical="center"/>
    </xf>
    <xf numFmtId="167" fontId="7" fillId="4" borderId="10" xfId="1" applyNumberFormat="1" applyFont="1" applyFill="1" applyBorder="1" applyAlignment="1">
      <alignment horizontal="left" vertical="center"/>
    </xf>
    <xf numFmtId="0" fontId="7" fillId="4" borderId="0" xfId="0" applyNumberFormat="1" applyFont="1" applyFill="1" applyBorder="1" applyAlignment="1" applyProtection="1">
      <alignment horizontal="left"/>
    </xf>
    <xf numFmtId="0" fontId="7" fillId="4" borderId="7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/>
    <xf numFmtId="0" fontId="7" fillId="4" borderId="0" xfId="14" applyFont="1" applyFill="1" applyBorder="1" applyAlignment="1" applyProtection="1"/>
    <xf numFmtId="0" fontId="7" fillId="4" borderId="0" xfId="0" applyFont="1" applyFill="1" applyBorder="1" applyAlignment="1">
      <alignment horizontal="center" vertical="center"/>
    </xf>
    <xf numFmtId="167" fontId="7" fillId="4" borderId="0" xfId="0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27" fillId="3" borderId="0" xfId="1" applyFont="1" applyFill="1" applyBorder="1" applyAlignment="1" applyProtection="1">
      <alignment horizontal="center"/>
    </xf>
    <xf numFmtId="164" fontId="6" fillId="0" borderId="0" xfId="1" applyFont="1" applyBorder="1" applyAlignment="1">
      <alignment horizontal="center" vertical="center"/>
    </xf>
    <xf numFmtId="164" fontId="7" fillId="4" borderId="0" xfId="1" applyFont="1" applyFill="1" applyBorder="1" applyAlignment="1">
      <alignment vertical="center"/>
    </xf>
    <xf numFmtId="164" fontId="7" fillId="0" borderId="0" xfId="1" applyFont="1" applyFill="1" applyBorder="1" applyAlignment="1">
      <alignment vertical="center"/>
    </xf>
    <xf numFmtId="164" fontId="7" fillId="4" borderId="0" xfId="1" applyFont="1" applyFill="1" applyBorder="1" applyAlignment="1">
      <alignment horizontal="left" vertical="center"/>
    </xf>
    <xf numFmtId="164" fontId="7" fillId="0" borderId="0" xfId="1" applyFont="1" applyBorder="1" applyAlignment="1">
      <alignment vertical="center"/>
    </xf>
    <xf numFmtId="0" fontId="7" fillId="0" borderId="7" xfId="0" applyNumberFormat="1" applyFont="1" applyFill="1" applyBorder="1" applyAlignment="1" applyProtection="1"/>
    <xf numFmtId="167" fontId="7" fillId="0" borderId="10" xfId="1" applyNumberFormat="1" applyFont="1" applyFill="1" applyBorder="1" applyAlignment="1">
      <alignment horizontal="right" vertical="center"/>
    </xf>
    <xf numFmtId="0" fontId="7" fillId="0" borderId="7" xfId="0" quotePrefix="1" applyNumberFormat="1" applyFont="1" applyFill="1" applyBorder="1" applyAlignment="1" applyProtection="1"/>
    <xf numFmtId="0" fontId="7" fillId="0" borderId="7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0" xfId="11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 applyProtection="1"/>
    <xf numFmtId="0" fontId="7" fillId="0" borderId="0" xfId="11" applyFont="1" applyFill="1" applyBorder="1" applyAlignment="1">
      <alignment vertical="center"/>
    </xf>
    <xf numFmtId="166" fontId="14" fillId="0" borderId="0" xfId="0" applyNumberFormat="1" applyFont="1" applyAlignment="1">
      <alignment vertical="center"/>
    </xf>
    <xf numFmtId="0" fontId="7" fillId="5" borderId="0" xfId="0" applyNumberFormat="1" applyFont="1" applyFill="1" applyBorder="1" applyAlignment="1" applyProtection="1"/>
    <xf numFmtId="0" fontId="7" fillId="6" borderId="7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7" fillId="6" borderId="0" xfId="14" applyFont="1" applyFill="1" applyBorder="1" applyAlignment="1" applyProtection="1"/>
    <xf numFmtId="0" fontId="7" fillId="6" borderId="0" xfId="0" applyFont="1" applyFill="1" applyBorder="1" applyAlignment="1">
      <alignment horizontal="center" vertical="center"/>
    </xf>
    <xf numFmtId="164" fontId="7" fillId="6" borderId="0" xfId="1" applyFont="1" applyFill="1" applyBorder="1" applyAlignment="1">
      <alignment vertical="center"/>
    </xf>
    <xf numFmtId="0" fontId="7" fillId="6" borderId="0" xfId="0" applyNumberFormat="1" applyFont="1" applyFill="1" applyBorder="1" applyAlignment="1" applyProtection="1"/>
    <xf numFmtId="0" fontId="7" fillId="6" borderId="7" xfId="0" applyFont="1" applyFill="1" applyBorder="1" applyAlignment="1">
      <alignment horizontal="left" vertical="center"/>
    </xf>
    <xf numFmtId="164" fontId="7" fillId="5" borderId="0" xfId="1" applyFont="1" applyFill="1" applyBorder="1" applyAlignment="1" applyProtection="1"/>
    <xf numFmtId="167" fontId="7" fillId="0" borderId="0" xfId="1" applyNumberFormat="1" applyFont="1" applyFill="1" applyBorder="1" applyAlignment="1" applyProtection="1"/>
    <xf numFmtId="167" fontId="7" fillId="0" borderId="0" xfId="1" applyNumberFormat="1" applyFont="1" applyBorder="1" applyAlignment="1">
      <alignment horizontal="right" vertical="center"/>
    </xf>
    <xf numFmtId="167" fontId="6" fillId="0" borderId="0" xfId="1" applyNumberFormat="1" applyFont="1" applyBorder="1" applyAlignment="1">
      <alignment horizontal="right" vertical="center"/>
    </xf>
    <xf numFmtId="167" fontId="28" fillId="0" borderId="0" xfId="1" applyNumberFormat="1" applyFont="1" applyFill="1" applyBorder="1" applyAlignment="1">
      <alignment vertical="center"/>
    </xf>
    <xf numFmtId="167" fontId="27" fillId="2" borderId="5" xfId="1" applyNumberFormat="1" applyFont="1" applyFill="1" applyBorder="1" applyAlignment="1">
      <alignment horizontal="center" vertical="center"/>
    </xf>
    <xf numFmtId="167" fontId="7" fillId="5" borderId="0" xfId="1" applyNumberFormat="1" applyFont="1" applyFill="1" applyBorder="1" applyAlignment="1" applyProtection="1"/>
    <xf numFmtId="167" fontId="0" fillId="0" borderId="0" xfId="1" applyNumberFormat="1" applyFont="1" applyFill="1" applyBorder="1" applyAlignment="1" applyProtection="1"/>
    <xf numFmtId="0" fontId="0" fillId="0" borderId="0" xfId="0" pivotButton="1" applyNumberFormat="1" applyFill="1" applyBorder="1" applyAlignment="1" applyProtection="1"/>
    <xf numFmtId="167" fontId="0" fillId="0" borderId="0" xfId="0" applyNumberFormat="1" applyFill="1" applyBorder="1" applyAlignment="1" applyProtection="1"/>
    <xf numFmtId="167" fontId="0" fillId="0" borderId="0" xfId="0" applyNumberFormat="1" applyFill="1" applyBorder="1" applyAlignment="1" applyProtection="1">
      <alignment horizontal="right"/>
    </xf>
    <xf numFmtId="164" fontId="29" fillId="0" borderId="0" xfId="1" applyFont="1" applyFill="1" applyBorder="1" applyAlignment="1" applyProtection="1"/>
    <xf numFmtId="167" fontId="0" fillId="7" borderId="0" xfId="0" applyNumberFormat="1" applyFill="1" applyBorder="1" applyAlignment="1" applyProtection="1">
      <alignment horizontal="right"/>
    </xf>
    <xf numFmtId="0" fontId="7" fillId="8" borderId="7" xfId="0" applyNumberFormat="1" applyFont="1" applyFill="1" applyBorder="1" applyAlignment="1" applyProtection="1"/>
    <xf numFmtId="0" fontId="7" fillId="8" borderId="0" xfId="0" applyNumberFormat="1" applyFont="1" applyFill="1" applyBorder="1" applyAlignment="1" applyProtection="1"/>
    <xf numFmtId="0" fontId="7" fillId="8" borderId="0" xfId="14" applyFont="1" applyFill="1" applyBorder="1" applyAlignment="1" applyProtection="1"/>
    <xf numFmtId="0" fontId="7" fillId="8" borderId="0" xfId="0" applyFont="1" applyFill="1" applyBorder="1" applyAlignment="1">
      <alignment horizontal="center" vertical="center"/>
    </xf>
    <xf numFmtId="164" fontId="7" fillId="8" borderId="0" xfId="1" applyFont="1" applyFill="1" applyBorder="1" applyAlignment="1">
      <alignment vertical="center"/>
    </xf>
    <xf numFmtId="0" fontId="7" fillId="5" borderId="0" xfId="14" applyFont="1" applyFill="1" applyBorder="1" applyAlignment="1" applyProtection="1"/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vertical="center"/>
    </xf>
    <xf numFmtId="3" fontId="24" fillId="0" borderId="0" xfId="0" applyNumberFormat="1" applyFont="1" applyAlignment="1">
      <alignment horizontal="right" vertical="center"/>
    </xf>
    <xf numFmtId="3" fontId="0" fillId="0" borderId="0" xfId="0" applyNumberFormat="1" applyFill="1" applyBorder="1" applyAlignment="1" applyProtection="1"/>
    <xf numFmtId="0" fontId="0" fillId="9" borderId="0" xfId="0" applyNumberFormat="1" applyFill="1" applyBorder="1" applyAlignment="1" applyProtection="1"/>
    <xf numFmtId="0" fontId="19" fillId="9" borderId="0" xfId="0" applyFont="1" applyFill="1" applyAlignment="1">
      <alignment horizontal="right" vertical="center"/>
    </xf>
    <xf numFmtId="165" fontId="20" fillId="9" borderId="0" xfId="0" applyNumberFormat="1" applyFont="1" applyFill="1" applyAlignment="1">
      <alignment horizontal="right" vertical="center"/>
    </xf>
    <xf numFmtId="3" fontId="20" fillId="9" borderId="0" xfId="0" applyNumberFormat="1" applyFont="1" applyFill="1" applyAlignment="1">
      <alignment horizontal="right" vertical="center"/>
    </xf>
    <xf numFmtId="3" fontId="22" fillId="9" borderId="0" xfId="0" applyNumberFormat="1" applyFont="1" applyFill="1" applyAlignment="1">
      <alignment horizontal="right" vertical="center"/>
    </xf>
    <xf numFmtId="167" fontId="7" fillId="5" borderId="10" xfId="1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5" xfId="0" applyFont="1" applyBorder="1"/>
    <xf numFmtId="0" fontId="5" fillId="0" borderId="11" xfId="0" applyFont="1" applyBorder="1"/>
    <xf numFmtId="0" fontId="7" fillId="0" borderId="7" xfId="0" applyFont="1" applyBorder="1"/>
    <xf numFmtId="0" fontId="30" fillId="0" borderId="2" xfId="0" applyFont="1" applyBorder="1" applyAlignment="1">
      <alignment horizontal="right"/>
    </xf>
    <xf numFmtId="0" fontId="30" fillId="0" borderId="2" xfId="0" applyFont="1" applyBorder="1" applyAlignment="1">
      <alignment horizontal="center"/>
    </xf>
    <xf numFmtId="0" fontId="7" fillId="0" borderId="10" xfId="0" applyFont="1" applyBorder="1"/>
    <xf numFmtId="0" fontId="30" fillId="0" borderId="1" xfId="0" applyFont="1" applyBorder="1" applyAlignment="1">
      <alignment horizontal="right"/>
    </xf>
    <xf numFmtId="0" fontId="30" fillId="0" borderId="1" xfId="0" applyFont="1" applyBorder="1" applyAlignment="1">
      <alignment horizontal="center"/>
    </xf>
    <xf numFmtId="0" fontId="31" fillId="11" borderId="3" xfId="0" applyFont="1" applyFill="1" applyBorder="1" applyAlignment="1">
      <alignment vertical="center"/>
    </xf>
    <xf numFmtId="14" fontId="7" fillId="0" borderId="2" xfId="0" applyNumberFormat="1" applyFont="1" applyBorder="1"/>
    <xf numFmtId="0" fontId="7" fillId="0" borderId="0" xfId="0" applyFont="1" applyAlignment="1">
      <alignment horizontal="center"/>
    </xf>
    <xf numFmtId="0" fontId="32" fillId="0" borderId="2" xfId="0" applyFont="1" applyBorder="1" applyAlignment="1">
      <alignment wrapText="1"/>
    </xf>
    <xf numFmtId="0" fontId="32" fillId="0" borderId="10" xfId="0" applyFont="1" applyBorder="1" applyAlignment="1">
      <alignment wrapText="1"/>
    </xf>
    <xf numFmtId="0" fontId="32" fillId="0" borderId="0" xfId="0" applyFont="1" applyAlignment="1">
      <alignment wrapText="1"/>
    </xf>
    <xf numFmtId="0" fontId="5" fillId="0" borderId="7" xfId="0" applyFont="1" applyBorder="1"/>
    <xf numFmtId="0" fontId="5" fillId="0" borderId="10" xfId="0" applyFont="1" applyBorder="1"/>
    <xf numFmtId="0" fontId="11" fillId="0" borderId="0" xfId="0" applyFont="1" applyAlignment="1">
      <alignment horizontal="center"/>
    </xf>
    <xf numFmtId="0" fontId="9" fillId="0" borderId="7" xfId="0" applyFont="1" applyBorder="1"/>
    <xf numFmtId="0" fontId="9" fillId="0" borderId="10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2" xfId="0" applyFont="1" applyBorder="1"/>
    <xf numFmtId="0" fontId="33" fillId="0" borderId="0" xfId="0" applyFont="1"/>
    <xf numFmtId="0" fontId="34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3" fontId="38" fillId="0" borderId="0" xfId="0" applyNumberFormat="1" applyFont="1" applyAlignment="1">
      <alignment horizontal="center" vertical="center"/>
    </xf>
    <xf numFmtId="3" fontId="39" fillId="0" borderId="0" xfId="0" applyNumberFormat="1" applyFont="1" applyAlignment="1">
      <alignment vertical="center"/>
    </xf>
    <xf numFmtId="0" fontId="38" fillId="0" borderId="0" xfId="11" applyFont="1" applyAlignment="1">
      <alignment horizontal="left" vertical="center"/>
    </xf>
    <xf numFmtId="0" fontId="40" fillId="0" borderId="0" xfId="0" applyFont="1"/>
    <xf numFmtId="0" fontId="36" fillId="0" borderId="0" xfId="0" applyFont="1" applyAlignment="1">
      <alignment wrapText="1"/>
    </xf>
    <xf numFmtId="37" fontId="40" fillId="10" borderId="0" xfId="0" applyNumberFormat="1" applyFont="1" applyFill="1"/>
    <xf numFmtId="37" fontId="40" fillId="0" borderId="0" xfId="0" applyNumberFormat="1" applyFont="1"/>
    <xf numFmtId="37" fontId="33" fillId="0" borderId="0" xfId="0" applyNumberFormat="1" applyFont="1"/>
    <xf numFmtId="0" fontId="41" fillId="0" borderId="0" xfId="0" applyFont="1" applyAlignment="1">
      <alignment horizontal="left" wrapText="1" indent="2"/>
    </xf>
    <xf numFmtId="37" fontId="38" fillId="0" borderId="1" xfId="0" applyNumberFormat="1" applyFont="1" applyBorder="1" applyAlignment="1">
      <alignment vertical="center"/>
    </xf>
    <xf numFmtId="37" fontId="38" fillId="0" borderId="0" xfId="0" applyNumberFormat="1" applyFont="1" applyAlignment="1">
      <alignment vertical="center"/>
    </xf>
    <xf numFmtId="37" fontId="39" fillId="0" borderId="0" xfId="0" applyNumberFormat="1" applyFont="1" applyAlignment="1">
      <alignment vertical="center"/>
    </xf>
    <xf numFmtId="37" fontId="38" fillId="0" borderId="4" xfId="0" applyNumberFormat="1" applyFont="1" applyBorder="1" applyAlignment="1">
      <alignment vertical="center"/>
    </xf>
    <xf numFmtId="0" fontId="38" fillId="0" borderId="0" xfId="11" applyFont="1" applyAlignment="1">
      <alignment vertical="center"/>
    </xf>
    <xf numFmtId="37" fontId="38" fillId="0" borderId="3" xfId="0" applyNumberFormat="1" applyFont="1" applyBorder="1" applyAlignment="1">
      <alignment vertical="center"/>
    </xf>
    <xf numFmtId="37" fontId="33" fillId="0" borderId="1" xfId="0" applyNumberFormat="1" applyFont="1" applyBorder="1"/>
    <xf numFmtId="0" fontId="42" fillId="0" borderId="0" xfId="0" applyFont="1" applyAlignment="1">
      <alignment wrapText="1"/>
    </xf>
    <xf numFmtId="14" fontId="43" fillId="0" borderId="0" xfId="11" applyNumberFormat="1" applyFont="1" applyAlignment="1">
      <alignment horizontal="center" vertical="center"/>
    </xf>
    <xf numFmtId="0" fontId="36" fillId="0" borderId="0" xfId="0" applyFont="1" applyAlignment="1">
      <alignment vertical="top" wrapText="1"/>
    </xf>
    <xf numFmtId="0" fontId="43" fillId="0" borderId="0" xfId="11" applyFont="1" applyAlignment="1">
      <alignment horizontal="center" vertical="center"/>
    </xf>
    <xf numFmtId="0" fontId="44" fillId="0" borderId="0" xfId="16" applyFont="1" applyAlignment="1">
      <alignment vertical="center"/>
    </xf>
    <xf numFmtId="0" fontId="43" fillId="0" borderId="0" xfId="16" applyFont="1" applyAlignment="1">
      <alignment horizontal="center" vertical="center"/>
    </xf>
    <xf numFmtId="0" fontId="45" fillId="0" borderId="0" xfId="16" applyFont="1" applyAlignment="1">
      <alignment vertical="center"/>
    </xf>
    <xf numFmtId="37" fontId="45" fillId="0" borderId="0" xfId="16" applyNumberFormat="1" applyFont="1" applyAlignment="1">
      <alignment vertical="center"/>
    </xf>
    <xf numFmtId="0" fontId="43" fillId="0" borderId="0" xfId="16" applyFont="1" applyAlignment="1">
      <alignment vertical="center"/>
    </xf>
    <xf numFmtId="0" fontId="46" fillId="0" borderId="0" xfId="0" applyFont="1" applyAlignment="1">
      <alignment vertical="center"/>
    </xf>
    <xf numFmtId="37" fontId="34" fillId="0" borderId="0" xfId="1" applyNumberFormat="1" applyFont="1" applyFill="1" applyBorder="1" applyAlignment="1" applyProtection="1">
      <alignment horizontal="right" wrapText="1"/>
    </xf>
    <xf numFmtId="37" fontId="40" fillId="0" borderId="0" xfId="0" applyNumberFormat="1" applyFont="1" applyAlignment="1">
      <alignment horizontal="right"/>
    </xf>
    <xf numFmtId="37" fontId="34" fillId="10" borderId="0" xfId="1" applyNumberFormat="1" applyFont="1" applyFill="1" applyBorder="1" applyAlignment="1" applyProtection="1">
      <alignment horizontal="right" wrapText="1"/>
    </xf>
    <xf numFmtId="0" fontId="36" fillId="12" borderId="0" xfId="0" applyFont="1" applyFill="1" applyAlignment="1">
      <alignment wrapText="1"/>
    </xf>
    <xf numFmtId="37" fontId="33" fillId="0" borderId="1" xfId="0" applyNumberFormat="1" applyFont="1" applyBorder="1" applyAlignment="1">
      <alignment horizontal="right"/>
    </xf>
    <xf numFmtId="37" fontId="33" fillId="0" borderId="0" xfId="0" applyNumberFormat="1" applyFont="1" applyAlignment="1">
      <alignment horizontal="right"/>
    </xf>
    <xf numFmtId="0" fontId="36" fillId="0" borderId="4" xfId="0" applyFont="1" applyBorder="1" applyAlignment="1">
      <alignment wrapText="1"/>
    </xf>
    <xf numFmtId="37" fontId="40" fillId="0" borderId="4" xfId="0" applyNumberFormat="1" applyFont="1" applyBorder="1" applyAlignment="1">
      <alignment horizontal="right"/>
    </xf>
    <xf numFmtId="0" fontId="36" fillId="0" borderId="0" xfId="17" applyFont="1" applyAlignment="1">
      <alignment wrapText="1"/>
    </xf>
    <xf numFmtId="37" fontId="42" fillId="0" borderId="0" xfId="1" applyNumberFormat="1" applyFont="1" applyFill="1" applyBorder="1" applyAlignment="1" applyProtection="1">
      <alignment horizontal="right" wrapText="1"/>
    </xf>
    <xf numFmtId="37" fontId="42" fillId="10" borderId="0" xfId="1" applyNumberFormat="1" applyFont="1" applyFill="1" applyBorder="1" applyAlignment="1" applyProtection="1">
      <alignment horizontal="right" wrapText="1"/>
    </xf>
    <xf numFmtId="0" fontId="44" fillId="0" borderId="0" xfId="18" applyFont="1" applyAlignment="1">
      <alignment horizontal="center"/>
    </xf>
    <xf numFmtId="0" fontId="41" fillId="12" borderId="0" xfId="0" applyFont="1" applyFill="1" applyAlignment="1">
      <alignment horizontal="left" wrapText="1" indent="2"/>
    </xf>
    <xf numFmtId="167" fontId="34" fillId="0" borderId="0" xfId="1" applyNumberFormat="1" applyFont="1" applyFill="1" applyBorder="1" applyAlignment="1" applyProtection="1"/>
    <xf numFmtId="37" fontId="38" fillId="0" borderId="1" xfId="17" applyNumberFormat="1" applyFont="1" applyBorder="1" applyAlignment="1">
      <alignment horizontal="right" vertical="center"/>
    </xf>
    <xf numFmtId="37" fontId="38" fillId="0" borderId="0" xfId="17" applyNumberFormat="1" applyFont="1" applyAlignment="1">
      <alignment horizontal="right" vertical="center"/>
    </xf>
    <xf numFmtId="0" fontId="42" fillId="0" borderId="0" xfId="17" applyFont="1" applyAlignment="1">
      <alignment wrapText="1"/>
    </xf>
    <xf numFmtId="37" fontId="40" fillId="0" borderId="0" xfId="17" applyNumberFormat="1" applyFont="1" applyAlignment="1">
      <alignment horizontal="right"/>
    </xf>
    <xf numFmtId="37" fontId="33" fillId="0" borderId="4" xfId="17" applyNumberFormat="1" applyFont="1" applyBorder="1" applyAlignment="1">
      <alignment horizontal="right"/>
    </xf>
    <xf numFmtId="37" fontId="33" fillId="0" borderId="0" xfId="17" applyNumberFormat="1" applyFont="1" applyAlignment="1">
      <alignment horizontal="right"/>
    </xf>
    <xf numFmtId="0" fontId="47" fillId="0" borderId="0" xfId="17" applyFont="1" applyAlignment="1">
      <alignment wrapText="1"/>
    </xf>
    <xf numFmtId="0" fontId="44" fillId="0" borderId="0" xfId="18" applyFont="1" applyAlignment="1">
      <alignment horizontal="center" vertical="center"/>
    </xf>
    <xf numFmtId="0" fontId="44" fillId="0" borderId="0" xfId="18" applyFont="1" applyAlignment="1">
      <alignment vertical="center"/>
    </xf>
    <xf numFmtId="0" fontId="43" fillId="0" borderId="0" xfId="11" applyFont="1"/>
    <xf numFmtId="0" fontId="43" fillId="0" borderId="0" xfId="11" applyFont="1" applyAlignment="1">
      <alignment horizontal="center"/>
    </xf>
    <xf numFmtId="38" fontId="40" fillId="0" borderId="0" xfId="0" applyNumberFormat="1" applyFont="1"/>
    <xf numFmtId="0" fontId="41" fillId="0" borderId="0" xfId="0" applyFont="1" applyAlignment="1">
      <alignment wrapText="1"/>
    </xf>
    <xf numFmtId="0" fontId="42" fillId="0" borderId="0" xfId="0" applyFont="1" applyAlignment="1">
      <alignment horizontal="left" wrapText="1" indent="2"/>
    </xf>
    <xf numFmtId="0" fontId="42" fillId="0" borderId="0" xfId="0" applyFont="1" applyAlignment="1">
      <alignment horizontal="left" indent="2"/>
    </xf>
    <xf numFmtId="0" fontId="36" fillId="0" borderId="0" xfId="11" applyFont="1" applyAlignment="1">
      <alignment vertical="top" wrapText="1"/>
    </xf>
    <xf numFmtId="37" fontId="33" fillId="0" borderId="3" xfId="0" applyNumberFormat="1" applyFont="1" applyBorder="1"/>
    <xf numFmtId="0" fontId="42" fillId="0" borderId="0" xfId="0" applyFont="1" applyAlignment="1">
      <alignment horizontal="left" wrapText="1"/>
    </xf>
    <xf numFmtId="0" fontId="36" fillId="10" borderId="0" xfId="0" applyFont="1" applyFill="1" applyAlignment="1">
      <alignment horizontal="left" wrapText="1"/>
    </xf>
    <xf numFmtId="37" fontId="33" fillId="10" borderId="4" xfId="0" applyNumberFormat="1" applyFont="1" applyFill="1" applyBorder="1"/>
    <xf numFmtId="37" fontId="33" fillId="10" borderId="0" xfId="0" applyNumberFormat="1" applyFont="1" applyFill="1"/>
    <xf numFmtId="1" fontId="45" fillId="0" borderId="0" xfId="16" applyNumberFormat="1" applyFont="1" applyAlignment="1">
      <alignment vertical="center"/>
    </xf>
    <xf numFmtId="0" fontId="40" fillId="0" borderId="0" xfId="17" applyFont="1"/>
    <xf numFmtId="0" fontId="35" fillId="0" borderId="0" xfId="17" applyFont="1"/>
    <xf numFmtId="37" fontId="40" fillId="0" borderId="0" xfId="17" applyNumberFormat="1" applyFont="1"/>
    <xf numFmtId="37" fontId="34" fillId="0" borderId="0" xfId="0" applyNumberFormat="1" applyFont="1"/>
    <xf numFmtId="167" fontId="51" fillId="5" borderId="0" xfId="16" applyNumberFormat="1" applyFont="1" applyFill="1" applyAlignment="1">
      <alignment vertical="center"/>
    </xf>
    <xf numFmtId="0" fontId="53" fillId="0" borderId="0" xfId="17" applyFont="1"/>
    <xf numFmtId="0" fontId="54" fillId="0" borderId="0" xfId="17" applyFont="1" applyAlignment="1">
      <alignment horizontal="center" wrapText="1"/>
    </xf>
    <xf numFmtId="0" fontId="54" fillId="0" borderId="0" xfId="19" applyFont="1" applyFill="1" applyBorder="1"/>
    <xf numFmtId="0" fontId="54" fillId="0" borderId="0" xfId="17" applyFont="1" applyAlignment="1">
      <alignment wrapText="1"/>
    </xf>
    <xf numFmtId="0" fontId="55" fillId="0" borderId="0" xfId="17" applyFont="1"/>
    <xf numFmtId="0" fontId="54" fillId="0" borderId="0" xfId="17" applyFont="1" applyAlignment="1">
      <alignment horizontal="right" wrapText="1"/>
    </xf>
    <xf numFmtId="0" fontId="55" fillId="0" borderId="0" xfId="19" applyFont="1" applyFill="1" applyBorder="1"/>
    <xf numFmtId="37" fontId="55" fillId="0" borderId="0" xfId="20" applyNumberFormat="1" applyFont="1" applyBorder="1" applyAlignment="1">
      <alignment horizontal="right"/>
    </xf>
    <xf numFmtId="37" fontId="55" fillId="0" borderId="0" xfId="20" applyNumberFormat="1" applyFont="1" applyFill="1" applyBorder="1" applyAlignment="1" applyProtection="1">
      <alignment horizontal="right" wrapText="1"/>
    </xf>
    <xf numFmtId="37" fontId="53" fillId="0" borderId="0" xfId="17" applyNumberFormat="1" applyFont="1" applyAlignment="1">
      <alignment horizontal="right"/>
    </xf>
    <xf numFmtId="0" fontId="56" fillId="0" borderId="0" xfId="17" applyFont="1" applyAlignment="1">
      <alignment vertical="center"/>
    </xf>
    <xf numFmtId="37" fontId="57" fillId="0" borderId="4" xfId="17" applyNumberFormat="1" applyFont="1" applyBorder="1" applyAlignment="1">
      <alignment horizontal="right"/>
    </xf>
    <xf numFmtId="0" fontId="58" fillId="0" borderId="0" xfId="17" applyFont="1" applyAlignment="1">
      <alignment vertical="center"/>
    </xf>
    <xf numFmtId="37" fontId="55" fillId="0" borderId="0" xfId="20" applyNumberFormat="1" applyFont="1" applyFill="1" applyBorder="1" applyAlignment="1">
      <alignment horizontal="right"/>
    </xf>
    <xf numFmtId="37" fontId="54" fillId="0" borderId="1" xfId="20" applyNumberFormat="1" applyFont="1" applyBorder="1" applyAlignment="1">
      <alignment horizontal="right"/>
    </xf>
    <xf numFmtId="0" fontId="56" fillId="0" borderId="0" xfId="17" applyFont="1" applyAlignment="1">
      <alignment vertical="top" wrapText="1"/>
    </xf>
    <xf numFmtId="0" fontId="58" fillId="0" borderId="0" xfId="17" applyFont="1" applyAlignment="1">
      <alignment vertical="top" wrapText="1"/>
    </xf>
    <xf numFmtId="37" fontId="53" fillId="6" borderId="0" xfId="17" applyNumberFormat="1" applyFont="1" applyFill="1" applyAlignment="1">
      <alignment horizontal="right"/>
    </xf>
    <xf numFmtId="37" fontId="57" fillId="0" borderId="1" xfId="17" applyNumberFormat="1" applyFont="1" applyBorder="1" applyAlignment="1">
      <alignment horizontal="right"/>
    </xf>
    <xf numFmtId="37" fontId="57" fillId="6" borderId="1" xfId="17" applyNumberFormat="1" applyFont="1" applyFill="1" applyBorder="1" applyAlignment="1">
      <alignment horizontal="right"/>
    </xf>
    <xf numFmtId="0" fontId="58" fillId="0" borderId="0" xfId="17" applyFont="1" applyAlignment="1">
      <alignment vertical="top"/>
    </xf>
    <xf numFmtId="0" fontId="58" fillId="12" borderId="0" xfId="17" applyFont="1" applyFill="1" applyAlignment="1">
      <alignment vertical="top"/>
    </xf>
    <xf numFmtId="37" fontId="57" fillId="10" borderId="4" xfId="17" applyNumberFormat="1" applyFont="1" applyFill="1" applyBorder="1" applyAlignment="1">
      <alignment horizontal="right"/>
    </xf>
    <xf numFmtId="0" fontId="56" fillId="0" borderId="0" xfId="17" applyFont="1"/>
    <xf numFmtId="0" fontId="27" fillId="3" borderId="0" xfId="0" applyNumberFormat="1" applyFont="1" applyFill="1" applyBorder="1" applyAlignment="1" applyProtection="1">
      <alignment horizontal="center"/>
    </xf>
    <xf numFmtId="0" fontId="7" fillId="0" borderId="3" xfId="0" applyFont="1" applyBorder="1" applyAlignment="1">
      <alignment horizontal="center"/>
    </xf>
    <xf numFmtId="2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6" fontId="7" fillId="0" borderId="0" xfId="0" applyNumberFormat="1" applyFont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3" fillId="0" borderId="0" xfId="16" applyFont="1" applyAlignment="1">
      <alignment horizontal="left" vertical="center" wrapText="1"/>
    </xf>
    <xf numFmtId="0" fontId="37" fillId="0" borderId="0" xfId="0" applyFont="1" applyAlignment="1">
      <alignment horizontal="left"/>
    </xf>
  </cellXfs>
  <cellStyles count="23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3 2" xfId="5" xr:uid="{00000000-0005-0000-0000-000004000000}"/>
    <cellStyle name="Comma 482 2" xfId="20" xr:uid="{C6D96C8A-E07F-4691-9447-A3BE7211E303}"/>
    <cellStyle name="Comma 5" xfId="6" xr:uid="{00000000-0005-0000-0000-000005000000}"/>
    <cellStyle name="Comma 7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0" xr:uid="{00000000-0005-0000-0000-00000A000000}"/>
    <cellStyle name="Normal 21 2" xfId="17" xr:uid="{B451F48C-FC2B-4D42-84FA-0489E56DD095}"/>
    <cellStyle name="Normal 3" xfId="11" xr:uid="{00000000-0005-0000-0000-00000B000000}"/>
    <cellStyle name="Normal 3 2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21" xr:uid="{51FBF19E-1FBD-4A19-B6AB-390CD4980CF3}"/>
    <cellStyle name="Normal 7" xfId="22" xr:uid="{58E9463F-67D1-4A07-9791-74DC74B75D9B}"/>
    <cellStyle name="Normal_Albania_-__Income_Statement_September_2009" xfId="18" xr:uid="{CFA8ED47-9FEB-42D0-BF46-3E86FB24809B}"/>
    <cellStyle name="Normal_Global IFRS YE2009" xfId="19" xr:uid="{2080A214-AF08-45C7-B2F9-3C3E5BA1FED2}"/>
    <cellStyle name="Normal_SHEET" xfId="16" xr:uid="{4E821B5B-A9ED-4F27-82CB-046A4B3ECE1B}"/>
    <cellStyle name="Percent 2" xfId="15" xr:uid="{00000000-0005-0000-0000-00000F000000}"/>
  </cellStyles>
  <dxfs count="58"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numFmt numFmtId="167" formatCode="_(* #,##0_);_(* \(#,##0\);_(* &quot;-&quot;??_);_(@_)"/>
    </dxf>
    <dxf>
      <numFmt numFmtId="172" formatCode="_(* #,##0.0_);_(* \(#,##0.0\);_(* &quot;-&quot;??_);_(@_)"/>
    </dxf>
    <dxf>
      <numFmt numFmtId="164" formatCode="_(* #,##0.00_);_(* \(#,##0.00\);_(* &quot;-&quot;??_);_(@_)"/>
    </dxf>
    <dxf>
      <numFmt numFmtId="172" formatCode="_(* #,##0.0_);_(* \(#,##0.0\);_(* &quot;-&quot;??_);_(@_)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72" formatCode="_(* #,##0.0_);_(* \(#,##0.0\);_(* &quot;-&quot;??_);_(@_)"/>
    </dxf>
    <dxf>
      <numFmt numFmtId="172" formatCode="_(* #,##0.0_);_(* \(#,##0.0\);_(* &quot;-&quot;??_);_(@_)"/>
    </dxf>
    <dxf>
      <numFmt numFmtId="172" formatCode="_(* #,##0.0_);_(* \(#,##0.0\);_(* &quot;-&quot;??_);_(@_)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rhard Teli" refreshedDate="43554.688566203702" createdVersion="1" refreshedVersion="4" recordCount="322" upgradeOnRefresh="1" xr:uid="{00000000-000A-0000-FFFF-FFFF00000000}">
  <cacheSource type="worksheet">
    <worksheetSource ref="A5:K325" sheet="TB_2018"/>
  </cacheSource>
  <cacheFields count="11">
    <cacheField name="Nr. Llogarie" numFmtId="0">
      <sharedItems containsMixedTypes="1" containsNumber="1" containsInteger="1" minValue="69" maxValue="61111" count="322">
        <s v="102"/>
        <s v="108"/>
        <s v="109"/>
        <s v="2136"/>
        <s v="215"/>
        <s v="2181"/>
        <s v="2182"/>
        <s v="2188"/>
        <s v="2813"/>
        <s v="2815"/>
        <s v="2818"/>
        <n v="2913"/>
        <s v="351"/>
        <s v="40101"/>
        <s v="40102"/>
        <s v="40103"/>
        <s v="40104"/>
        <s v="40105"/>
        <s v="40106"/>
        <s v="401067"/>
        <s v="40108"/>
        <s v="401100"/>
        <s v="401101"/>
        <s v="401102"/>
        <s v="401103"/>
        <s v="401104"/>
        <s v="401105"/>
        <s v="401106"/>
        <s v="401107"/>
        <s v="401108"/>
        <s v="401110"/>
        <s v="401111"/>
        <s v="401112"/>
        <s v="401113"/>
        <s v="401114"/>
        <s v="401116"/>
        <s v="401117"/>
        <s v="401118"/>
        <s v="40112"/>
        <s v="40113"/>
        <s v="40114"/>
        <s v="40115"/>
        <s v="40116"/>
        <s v="40117"/>
        <s v="40118"/>
        <s v="401200"/>
        <s v="401201"/>
        <s v="401202"/>
        <s v="401203"/>
        <s v="401204"/>
        <s v="401205"/>
        <s v="401208"/>
        <s v="401209"/>
        <s v="401210"/>
        <s v="401211"/>
        <s v="401212"/>
        <s v="401213"/>
        <s v="401214"/>
        <s v="401215"/>
        <s v="401216"/>
        <s v="401217"/>
        <s v="401218"/>
        <s v="40122"/>
        <s v="40123"/>
        <s v="40124"/>
        <s v="40127"/>
        <s v="40128"/>
        <s v="40129"/>
        <s v="40132"/>
        <s v="40133"/>
        <s v="40134"/>
        <s v="40135"/>
        <s v="40137"/>
        <s v="40140"/>
        <s v="40141"/>
        <s v="40142"/>
        <s v="40147"/>
        <s v="40148"/>
        <s v="40150"/>
        <s v="40151"/>
        <s v="40153"/>
        <s v="40155"/>
        <s v="40156"/>
        <s v="40158"/>
        <s v="40160"/>
        <s v="40166"/>
        <s v="40167"/>
        <s v="40168"/>
        <s v="40169"/>
        <s v="40170"/>
        <s v="40171"/>
        <s v="40172"/>
        <s v="40173"/>
        <s v="40174"/>
        <s v="40178"/>
        <s v="40179"/>
        <s v="40180"/>
        <s v="40181"/>
        <s v="40183"/>
        <s v="40184"/>
        <s v="40186"/>
        <s v="40188"/>
        <s v="40189"/>
        <s v="40191"/>
        <s v="40194"/>
        <s v="40195"/>
        <s v="40196"/>
        <s v="40197"/>
        <s v="40198"/>
        <s v="40199"/>
        <s v="408"/>
        <s v="41101"/>
        <s v="41105"/>
        <s v="41108"/>
        <s v="411106"/>
        <s v="411109"/>
        <s v="411112"/>
        <s v="411118"/>
        <s v="41112"/>
        <s v="411122"/>
        <s v="411127"/>
        <s v="411128"/>
        <s v="411129"/>
        <s v="41113"/>
        <s v="411130"/>
        <s v="411131"/>
        <s v="411132"/>
        <s v="411133"/>
        <s v="411134"/>
        <s v="411135"/>
        <s v="411136"/>
        <s v="411137"/>
        <s v="411138"/>
        <s v="411139"/>
        <s v="41114"/>
        <s v="411140"/>
        <s v="411141"/>
        <s v="411142"/>
        <s v="411143"/>
        <s v="411144"/>
        <s v="411145"/>
        <s v="411146"/>
        <s v="411147"/>
        <s v="411148"/>
        <s v="411149"/>
        <s v="411150"/>
        <s v="411151"/>
        <s v="411152"/>
        <s v="411153"/>
        <s v="411154"/>
        <s v="411155"/>
        <s v="411156"/>
        <s v="411157"/>
        <s v="411158"/>
        <s v="411159"/>
        <s v="41116"/>
        <s v="411160"/>
        <s v="411161"/>
        <s v="411162"/>
        <s v="411163"/>
        <s v="411164"/>
        <s v="411165"/>
        <s v="411166"/>
        <s v="411167"/>
        <s v="411168"/>
        <s v="411169"/>
        <s v="411170"/>
        <s v="411171"/>
        <s v="411172"/>
        <s v="411173"/>
        <s v="411174"/>
        <s v="411175"/>
        <s v="411176"/>
        <s v="411177"/>
        <s v="411178"/>
        <s v="411179"/>
        <s v="411180"/>
        <s v="411181"/>
        <s v="411182"/>
        <s v="411183"/>
        <s v="411184"/>
        <s v="411185"/>
        <s v="411186"/>
        <s v="411187"/>
        <s v="411188"/>
        <s v="411189"/>
        <s v="411190"/>
        <s v="411191"/>
        <s v="411192"/>
        <s v="411194"/>
        <s v="411195"/>
        <s v="411196"/>
        <s v="411197"/>
        <s v="411198"/>
        <s v="411199"/>
        <s v="411200"/>
        <s v="411201"/>
        <s v="411202"/>
        <s v="411203"/>
        <s v="411204"/>
        <s v="411205"/>
        <s v="411206"/>
        <s v="411207"/>
        <s v="411208"/>
        <s v="411209"/>
        <s v="411210"/>
        <s v="41128"/>
        <s v="41129"/>
        <s v="41135"/>
        <s v="41146"/>
        <s v="41147"/>
        <s v="41150"/>
        <s v="41157"/>
        <s v="41159"/>
        <s v="41162"/>
        <s v="41163"/>
        <s v="41167"/>
        <s v="41169"/>
        <s v="41171"/>
        <s v="41179"/>
        <s v="41180"/>
        <s v="41184"/>
        <s v="41187"/>
        <s v="41199"/>
        <s v="418"/>
        <s v="4182"/>
        <s v="421"/>
        <s v="431"/>
        <s v="441"/>
        <s v="442"/>
        <s v="444"/>
        <s v="4453"/>
        <s v="4454"/>
        <s v="4456"/>
        <s v="4457"/>
        <s v="4458"/>
        <s v="447"/>
        <n v="448"/>
        <s v="449"/>
        <s v="45501"/>
        <s v="456"/>
        <s v="46703"/>
        <s v="46704"/>
        <s v="48101"/>
        <s v="484"/>
        <s v="486"/>
        <s v="5121"/>
        <s v="5122"/>
        <s v="51241"/>
        <s v="51242"/>
        <s v="5311"/>
        <s v="581"/>
        <s v="5811"/>
        <s v="5812"/>
        <s v="5813"/>
        <s v="60401"/>
        <s v="60402"/>
        <s v="60404"/>
        <s v="605"/>
        <s v="60501"/>
        <s v="60503"/>
        <s v="61101"/>
        <s v="61102"/>
        <s v="61103"/>
        <s v="61104"/>
        <s v="61105"/>
        <s v="61107"/>
        <s v="61108"/>
        <s v="61109"/>
        <s v="61110"/>
        <n v="61111"/>
        <s v="61112"/>
        <s v="61113"/>
        <s v="61301"/>
        <s v="61302"/>
        <s v="61303"/>
        <s v="61304"/>
        <s v="61305"/>
        <s v="61307"/>
        <s v="61308"/>
        <s v="613301"/>
        <s v="6154"/>
        <s v="6155"/>
        <s v="6156"/>
        <s v="61602"/>
        <s v="61603"/>
        <s v="6164"/>
        <s v="61802"/>
        <s v="61803"/>
        <s v="61804"/>
        <s v="61806"/>
        <s v="61810"/>
        <s v="624"/>
        <s v="62401"/>
        <s v="626"/>
        <s v="627"/>
        <s v="628"/>
        <s v="632"/>
        <s v="633"/>
        <s v="634"/>
        <s v="641"/>
        <s v="644"/>
        <s v="657"/>
        <s v="6571"/>
        <n v="6573"/>
        <s v="669"/>
        <s v="66901"/>
        <n v="677"/>
        <s v="68136"/>
        <s v="6815"/>
        <s v="68181"/>
        <s v="68182"/>
        <s v="68188"/>
        <s v="6893"/>
        <n v="69"/>
        <s v="70501"/>
        <s v="70502"/>
        <s v="70503"/>
        <s v="769"/>
        <s v="76901"/>
        <s v="773"/>
        <s v="779"/>
      </sharedItems>
    </cacheField>
    <cacheField name="Emertimi i Llogarise" numFmtId="0">
      <sharedItems count="319">
        <s v="Kapitali i nenshkruar i papaguar ( Equity)"/>
        <s v="Fitimi/Humbja e pashpërndarë (Retained Profit/Loss)"/>
        <s v="Rezultati i ushtrimit (Profit/Loss)"/>
        <s v="Instalime dhe pajisje per dyqanin (Installations and Equipment for store)"/>
        <s v="Mjete transporti (Vehicles)"/>
        <s v="Mobilje dhe pajisje zyre ( Furniture and Office Equipment)"/>
        <s v="Pajisje informative (IT Equipment)"/>
        <s v="Të tjera ( Other material assets)"/>
        <s v="Për instalime teknike, makineri, pajisje, instumenta e vegla (Depreciation for technical installations, machinery, equipment)"/>
        <s v="Për mjetet e transportit (Depreciation for Vehicles)"/>
        <s v="Për të tjera AA materiale (Depreciation for other material assets)"/>
        <s v="Për instalimet teknike, makineri, pajisje, instrumenta e vegla"/>
        <s v="Mallra per rishitje ( Goods in Inventory)"/>
        <s v="DEFACTO PERAKENDE TICARET"/>
        <s v="Defacto Retail Kosove"/>
        <s v="Deloitte Albania shpk"/>
        <s v="Tirana East Gate"/>
        <s v="Dekoral Line"/>
        <s v="Infinity Group shpk"/>
        <s v="Tim shpk"/>
        <s v="Belavis shpk"/>
        <s v="Food Trade Shpk (Conad)"/>
        <s v="E3 Computer"/>
        <s v="Edi Kokici"/>
        <s v="Interav Shpk"/>
        <s v="Ilirjana Serjani"/>
        <s v="Mon Amour Shpk"/>
        <s v="Riza Cera"/>
        <s v="Sytki Rexhepi"/>
        <s v="Rushit Syla"/>
        <s v="Behar Bilani PF"/>
        <s v="Bashkimi Shpk"/>
        <s v="Sporteli Unik per Administrimin e se Drejtes se Autorit"/>
        <s v="Arben Pandili"/>
        <s v="Onis Shpk"/>
        <s v="2AE shpk"/>
        <s v="Ana Topalli"/>
        <s v="Play Team"/>
        <s v="360 Group shpk"/>
        <s v="Huseyin Ozcan (Advance Payment)"/>
        <s v="Hakan Sisman (Advance Payment)"/>
        <s v="ABCOM shpk"/>
        <s v="Milsped Albania sh.p.k."/>
        <s v="VOLTA MIMARLIK TASARIM"/>
        <s v="AE Distribution shpk"/>
        <s v="Kentiola Kaso (Advance Payment)"/>
        <s v="Halisa Hydi (Advance Payment)"/>
        <s v="Venuti Mimarlik Ltd"/>
        <s v="Ucgen Mimarlik Ltd"/>
        <s v="Mimoza Okaj"/>
        <s v="Arteg shpk"/>
        <s v="Markel Pacaj (Advance Payment)"/>
        <s v="Vila e Arte Shpk"/>
        <s v="Besnik Mazrreku"/>
        <s v="Index Group"/>
        <s v="Ilir Rama"/>
        <s v="Karafile Hasanaj"/>
        <s v="Kledia Nishani (Advance Payment)"/>
        <s v="Doal Construction Sh.p.k."/>
        <s v="AON Shpk"/>
        <s v="Qendra Tregtare Univers shpk"/>
        <s v="Enklent Almeta (Advance Payment)"/>
        <s v="IM &amp; AL shpk"/>
        <s v="Sigma Interalbanian sha"/>
        <s v="Porsche Albania sh.p.k."/>
        <s v="Sigma Interalbanian sha (EUR)"/>
        <s v="NET SFS KRESTON shpk"/>
        <s v="GENER 2 shpk"/>
        <s v="&quot;Atolye 25 Albania&quot; Sh.p.k"/>
        <s v="IT Gjergji Kompjuter shpk"/>
        <s v="Genc Boga"/>
        <s v="Cagatay Logistic Albania Sh.p.k"/>
        <s v="Doro Group Sh.p.k"/>
        <s v="Fire Protection shpk"/>
        <s v="TENZOR Sh.p.k"/>
        <s v="ETI MIMARLIK"/>
        <s v="KID ZONE Sh.p.k"/>
        <s v="Geitis Golemi"/>
        <s v="Redjana Durovi PF"/>
        <s v="Agron Hasankolli PF"/>
        <s v="Office Center Sh.p.k"/>
        <s v="Neptun Sh.p.k"/>
        <s v="Technosoft Sh.p.k"/>
        <s v="Octapus 1 Security"/>
        <s v="Spar Albania Shpk"/>
        <s v="TTC Group shpk"/>
        <s v="Erion Dibra (Advance payment)"/>
        <s v="Xhuljana Prapa (Advance payment)"/>
        <s v="Arvenola Kote (Advance payment)"/>
        <s v="Kolec Topalli"/>
        <s v="Ndoc Topalli"/>
        <s v="Ferdinand Topalli"/>
        <s v="Enea Bejkolli"/>
        <s v="Global Fast Food Albania"/>
        <s v="OSHEE"/>
        <s v="Ujjesjelles Kanalizime Shkoder"/>
        <s v="Balans Mimarlik"/>
        <s v="Anxhela Vreshtulla (Job advance)"/>
        <s v="Av. Leonard Lile"/>
        <s v="Load Mimarlik Tasarim Mobilya"/>
        <s v="Infosoft office shpk"/>
        <s v="Aurel Saraci"/>
        <s v="Paperclip Albania"/>
        <s v="Sigal Uniqa Group Austria"/>
        <s v="Sky Hotel"/>
        <s v="Defacto International Danismanlik"/>
        <s v="LOT 2015 Shpk"/>
        <s v="Elira Tusha PF"/>
        <s v="S.S.D (Security Solution/Distribution)"/>
        <s v="Klodiana Bilero"/>
        <s v="Furnitore per fatura te pamberritura"/>
        <s v="Kliente per Shitje me Kase"/>
        <s v="Elvana Marku"/>
        <s v="LR Health &amp; Beauty"/>
        <s v="Organizata te ndryshme dhe te barabarta"/>
        <s v="Perfect Fashion"/>
        <s v="Primall shpk"/>
        <s v="Gulf Production"/>
        <s v="Ambasada Ruse"/>
        <s v="Ambasada greke"/>
        <s v="Elton Baxhaku"/>
        <s v="Klajdi Hysenllari"/>
        <s v="Esiona Llakmani"/>
        <s v="Turkish Embassy"/>
        <s v="Triangle Media Group"/>
        <s v="Marionela Dedndreaj"/>
        <s v="Sigal Sh.a"/>
        <s v="Fondi Besa"/>
        <s v="Renard Goskova"/>
        <s v="Il Punto"/>
        <s v="OES DISTRIMED"/>
        <s v="Viaggiane e Sorridere Sh.p.k"/>
        <s v="Rubin Kardiu"/>
        <s v="Alea Sh.a"/>
        <s v="HELIX shpk"/>
        <s v="AE Distribution"/>
        <s v="A&amp;G 12"/>
        <s v="Florenc Zekaj"/>
        <s v="Ambasada Spanjolle"/>
        <s v="Ervin Luzi"/>
        <s v="V+O Albani Sh.p.k"/>
        <s v="Event Stories"/>
        <s v="Krijon Shpk"/>
        <s v="Dorian Topi"/>
        <s v="Ambasada Kineze"/>
        <s v="Print Distribution"/>
        <s v="SH-LO"/>
        <s v="Joni 5"/>
        <s v="ZVRPP"/>
        <s v="Zyre Ligjore 2A"/>
        <s v="Leandro Tegu"/>
        <s v="Albanian International School"/>
        <s v="Shkelzen Alite"/>
        <s v="Albion Ndini"/>
        <s v="Altin Lami"/>
        <s v="Fshati SOS"/>
        <s v="Bashkim Rusi"/>
        <s v="Premium Shpk"/>
        <s v="Ergys Turja"/>
        <s v="Mariglen Tufa"/>
        <s v="Donika Kastrioti 2"/>
        <s v="Adrian Banaj"/>
        <s v="Orthiomfid Sport"/>
        <s v="Emily Lindland"/>
        <s v="NDAL shpk"/>
        <s v="Komuniteti Papa Xhovani"/>
        <s v="Jodea"/>
        <s v="OZ Productions"/>
        <s v="Ambasada Gjermane"/>
        <s v="Nazira Artykova"/>
        <s v="Florin Tutuianu"/>
        <s v="The past Academy shpk"/>
        <s v="Aljoen&amp;co shpk"/>
        <s v="Beana Mullaj"/>
        <s v="Hotel Millenium"/>
        <s v="Hoxha Security"/>
        <s v="Drink Flight Albania"/>
        <s v="Tabacco Holding Group"/>
        <s v="Alda's Salon"/>
        <s v="Johann Joseph Michal"/>
        <s v="Shukrije Mema"/>
        <s v="AGOG Marketing"/>
        <s v="Nerisa Kazazi"/>
        <s v="Diljoria Jovanaska"/>
        <s v="Le Spot"/>
        <s v="Ndricim Gjata"/>
        <s v="Ambasada e Libise"/>
        <s v="Sinova shpk"/>
        <s v="Adriatik Sallahu"/>
        <s v="Kontakt shpk"/>
        <s v="Fradjo Keli"/>
        <s v="Brigel Dika"/>
        <s v="Weiss Profil AL"/>
        <s v="Marie Kuhluy"/>
        <s v="Gentiana Keqi"/>
        <s v="Momus"/>
        <s v="Fast &amp; Fresh Shpk"/>
        <s v="Ambasada e Arabise"/>
        <s v="Dimal 2013"/>
        <s v="Tring TV"/>
        <s v="Alfons &amp; Co shpk"/>
        <s v="Black Stone"/>
        <s v="Eugen Qendra"/>
        <s v="Agikons shpk"/>
        <s v="PAB Tirana Shpk"/>
        <s v="Sar'otel"/>
        <s v="Nazeri 2000"/>
        <s v="Defacto Retail KS LLC"/>
        <s v="Ambasada e Arabise Saudite"/>
        <s v="Redi Panariti"/>
        <s v="Agron Qema"/>
        <s v="Kujtim Drizari"/>
        <s v="Gema Distribution Sh.p.k"/>
        <s v="Ervin Manushi PF"/>
        <s v="Arben Azizaj PF"/>
        <s v="Lizard shpk"/>
        <s v="Arber Cepani"/>
        <s v="Landmark Communication"/>
        <s v="Ambasada e Kuvajtit"/>
        <s v="Ambasada e Rumanise"/>
        <s v="New Moment"/>
        <s v="Ambasada Egjiptiane"/>
        <s v="Ervin Manushi (Nona)"/>
        <s v="Parapagime të dhëna  (Prepayments)"/>
        <s v="Prepayments for the construction of QTU store"/>
        <s v="Paga dhe shpërblime ( Salary &amp; remuneration)"/>
        <s v="Sigurime shoqërore dhe shëndetsore (Social &amp; Health Insurance)"/>
        <s v="Akciza (Excise)"/>
        <s v="Tatim mbi të ardhurat personale ( Personal Income Tax)"/>
        <s v="Të pagueshme për detyrimet tatimore"/>
        <s v="Shteti- TVSh për tu paguar (VAT payable)"/>
        <s v="Shteti- TVSH për tu marrë (VAT deductible)"/>
        <s v="Shteti  TVSH e zbritshme ( VAT Purchases)"/>
        <s v="Shteti  TVSH e pagueshme (VAT Sales)"/>
        <s v="Shteti  TVSH për tu rregulluar (VAT Customs)"/>
        <s v="Të tjera tatime pëtu paguar dhe për tu kthyer (Customs Tirana)"/>
        <s v="Tatime te shtyra"/>
        <s v="Tatimi në burim (Withholding Tax)"/>
        <s v="Defacto Perakende Ticaret Anonim Sirketi-Hua Afatgjate (Longterm Loan)"/>
        <s v="Të drejta ndaj pronarëve për kapitalin e nënshkruar (Shareholders: Equity not paid)"/>
        <s v="Hyrje/Dalje Pagesa nga Punonjesit (Incoming/Outgoing Payments from Employees)"/>
        <s v="Ndoc Topalli Temporary Account for Liabilities payment"/>
        <s v="Shpenzime pagash dhe shperblimesh te llogaritura (Accrued salaries and bonus)"/>
        <s v="Interesa pasive të llogaritura (Accrued Interest payables)"/>
        <s v="Shpenzime të periudhave të ardhme (Deferred Expenses)"/>
        <s v="Vlera monetare, në lekë (BKT ALL)"/>
        <s v="BKT Llog POS"/>
        <s v="BKT EUR"/>
        <s v="BKT USD"/>
        <s v="Vlera monetare, në lekë (Cash ALL)"/>
        <s v="Xhirime të brendëshme (Internal Exchange transfer)"/>
        <s v="Xhirime nga POS (POS Merchant Settlement / Credit Card)"/>
        <s v="Xhirime per arketime ne valute ( Collected cash in foreign currency)"/>
        <s v="Xhirime per derdhjet e arketimeve ne Banke (Collected cash deposited in Bank)"/>
        <s v="Energji elektrike Shkoder (Electricity expenses for Shkodra store)"/>
        <s v="Energji elektrike Toptani (Electricity expenses Toptani store)"/>
        <s v="Shpenzime uji - Kamez"/>
        <s v="Blerje/Shpenzime mallrash, shërbimesh (Purchase of Goods/Defacto Turkey)"/>
        <s v="Shpenzime per etiketa (Expenses for Labels/Stickers)"/>
        <s v="Shpenzime te tjera per dyqanin (Other expenses for the store)"/>
        <s v="Sherbime Kontabiliteti ( Expenses for accounting services)"/>
        <s v="Shpenzime per energji elektrike TEG (Electricity expenses TEG)"/>
        <s v="Sherbime Doganore (Expenses for Custom Services)"/>
        <s v="Sherbime TEG ( Expenses for Services TEG)"/>
        <s v="Sherbime Noteriale (Notary Expenses)"/>
        <s v="Sherbime Ligjore (Legal Services)"/>
        <s v="Sherbime Marketingu (Marketing services)"/>
        <s v="Distribution and other Services (Sherbime Distribucioni etj)"/>
        <s v="Operational Services GEN 2 (Sherbime Operacionale)"/>
        <s v="Consultancy Service Fee (Sherbime Konsulence)"/>
        <s v="Sherbime auditimi"/>
        <s v="Sherbime QTU (Expenses for services QTU)"/>
        <s v="Qira per Dyqanin /TEG ( Expenses for store Rent /TEG)"/>
        <s v="Qira Magazine / TEG (Expenses for Warehouse Rent/TEG)"/>
        <s v="Qira Dyqani Toptani (Toptani Store Rent)"/>
        <s v="Qira Dyqani Shkoder (Shkodra Store Rent)"/>
        <s v="Qira magazine Toptani Center (Warehouse rent/Toptani)"/>
        <s v="Qira Salle"/>
        <s v="Qira magazine - Kashar (Warehouse rent/Kashar)"/>
        <s v="Qera paisje Toptani (Toptani Equipment Rent)"/>
        <s v="Sherbim mirembajtje Makine (Car Maintenance Service)"/>
        <s v="Sherbim mirembajtje per kasat fiskale ( Maintenance for electronic cash registers)"/>
        <s v="Sherbim mirembajtje per dyqanin (Store maintenance expenses)"/>
        <s v="Sigurim Shendeti (Health Insurance)"/>
        <s v="Siguracion Makine ( Car Insurance)"/>
        <s v="Sigurim Pasurie  (Property &amp; Liability Insurance)"/>
        <s v="Blerje Kancelari (Stationery Expenses)"/>
        <s v="Blerje te tjera te pastokueshme per dyqanin (Other Purchases for Store)"/>
        <s v="Shpenzime per te drejtat e producenteve (Royalty Fee Expenses)"/>
        <s v="Interior Design Project for Store"/>
        <s v="Sherbim ruajtje (Security service)"/>
        <s v="Publicitet, reklama (Publicity, Advertising Expenses - TEG/360Group)"/>
        <s v="Promotional, Publicity Expenses"/>
        <s v="Shpenzime postare dhe telekomunikimi (Telecommunication and postal expenses)"/>
        <s v="Shpenzime transpoti (Transport Expenses)"/>
        <s v="Shpenzime për shërbimet bankare (Expenses for Bank services)"/>
        <s v="Taksa, tarifa doganore (Expenses for Custom duties)"/>
        <s v="Akciza ( Excise Tax Expenses)"/>
        <s v="Taksa dhe tarifa vendore (Local Taxes)"/>
        <s v="Pagat dhe shpërblimet e personelit (Salary &amp; Bonus Personel Expenses)"/>
        <s v="Sigurimet shoqërore dhe shëndetsore (Expenses for Social &amp; Health Insurance)"/>
        <s v="Gjoba dhe dëmshpërblime (Penalties - N/d)"/>
        <s v="Shpenzime te panjohura (N/D Expenses)"/>
        <s v="Humbje Malli (Inventory Losses Non Deductible Expenses)"/>
        <s v="Humbje nga këmbimet dhe perkthimet valutore (Loss from currency exchange)"/>
        <s v="Humbje nga azhornimi i Arkes/Bankes (Loss from bank/cash adjustment)"/>
        <s v="Humbje nga gabime te lejuara ne ushtrimet"/>
        <s v="Për instalime teknike, makineri, pajisje, instumenta e vegla"/>
        <s v="Shpenz amortiz për mjetet e transportit"/>
        <s v="Për të tjera AA materiale"/>
        <s v="Imperament of Stores Fixed Assets/ Zhvleresim per asetet e dyqaneve"/>
        <s v="Tatimi mbi fitimin (CIT Expense) "/>
        <s v="Shitje mallrash TEG (Sales of Goods TEG)"/>
        <s v="Shitje Mallrash Toptani (Sales of Goods Toptani)"/>
        <s v="Shitje Mallrash Shkodra (Sales of Goods Shkodra)"/>
        <s v="Fitim nga kembimet valutore (Profit from currency exchange)"/>
        <s v="Fitime nga azhornimi i Arkes/Bankes"/>
        <s v="Te ardhura te tjera jo korente nga tepricat e kases (Other Income- Cash Surplus)"/>
        <s v="Waiver from net salary"/>
      </sharedItems>
    </cacheField>
    <cacheField name="Nen ndajrje" numFmtId="0">
      <sharedItems containsBlank="1" count="28">
        <s v="Kapitali i Nënshkruar"/>
        <s v="Fitimi i pashpërndarë "/>
        <s v="Impiante dhe makineri"/>
        <s v="Të tjera Instalime dhe pajisje "/>
        <s v="Mallra                                                        "/>
        <s v="Të pagueshme për aktivitetin e shfrytëzimit"/>
        <s v="Të tjera "/>
        <s v="Nga aktiviteti i shfrytëzimit"/>
        <s v="Të pagueshme për shpenzime të konstatuara"/>
        <s v="Të pagueshme ndaj punonjësve dhe sigurimeve shoqërore/shëndetsore"/>
        <s v="Të pagueshme për detyrimet tatimore"/>
        <s v="Aktive tatimore te shtyra"/>
        <s v="Të pagueshme ndaj njësive ekonomike brenda grupit"/>
        <s v="Kapital i nënshkruar i papaguar"/>
        <s v="Shpenzime të shtyra"/>
        <s v="Banka"/>
        <s v="Arka"/>
        <m/>
        <s v="Shpenzime të tjera shfrytëzimi"/>
        <s v="Lënda e parë dhe materiale të konsumueshme "/>
        <s v="Paga dhe shpërblime"/>
        <s v="Shpenzime të sigurimeve shoqërore/shëndetsore (paraqitur veçmas "/>
        <s v="Shpenzime të tjera financiare"/>
        <s v="Shpenzime konsumi dhe amortizimi"/>
        <s v="Zhvlerësimi i aktiveve afatgjata materiale"/>
        <s v="Shpenzimi aktual i tatimit mbi fitimin "/>
        <s v="Të ardhura nga aktiviteti i shfrytëzimit"/>
        <s v="Të ardhura të tjera të shfrytëzimit"/>
      </sharedItems>
    </cacheField>
    <cacheField name="Klasa " numFmtId="0">
      <sharedItems containsBlank="1" count="21">
        <s v="Kapitali dhe Rezervat"/>
        <s v="Fitimi i pashpërndarë "/>
        <s v="Aktivet materiale"/>
        <s v="Inventarët"/>
        <s v="Detyrime afatshkurtra"/>
        <s v="Të drejta të arkëtueshme"/>
        <s v="Të pagueshme për shpenzime të konstatuara"/>
        <s v="Aktive afatshkurtra"/>
        <s v="Aktive afatgjata"/>
        <s v="Detyrime afatgjata"/>
        <s v="Shpenzime të shtyra"/>
        <s v="Aktivet  monetare"/>
        <m/>
        <s v="Shpenzime të tjera shfrytëzimi"/>
        <s v="Lënda e parë dhe materiale të konsumueshme "/>
        <s v="Shpenzime të personelit"/>
        <s v="Shpenzime financiare"/>
        <s v="Shpenzime konsumi dhe amortizimi"/>
        <s v="Shpenzimi i tatimit mbi fitimin"/>
        <s v="Të ardhura nga aktiviteti i shfrytëzimit"/>
        <s v="Të ardhura të tjera të shfrytëzimit"/>
      </sharedItems>
    </cacheField>
    <cacheField name="Pasqyra" numFmtId="0">
      <sharedItems containsBlank="1" count="4">
        <s v="Detyrimet dhe Kapitali"/>
        <s v="Aktiv "/>
        <m/>
        <s v="Pasqyra e Performances"/>
      </sharedItems>
    </cacheField>
    <cacheField name="Monedha" numFmtId="0">
      <sharedItems/>
    </cacheField>
    <cacheField name="O.B 01.01.2018" numFmtId="0">
      <sharedItems containsString="0" containsBlank="1" containsNumber="1" minValue="-107984436.05969702" maxValue="98244845.179609001"/>
    </cacheField>
    <cacheField name="Debi" numFmtId="0">
      <sharedItems containsString="0" containsBlank="1" containsNumber="1" minValue="7.5014700000000017E-2" maxValue="724096414.20000005"/>
    </cacheField>
    <cacheField name="Kredi" numFmtId="0">
      <sharedItems containsString="0" containsBlank="1" containsNumber="1" minValue="0.39145580000000002" maxValue="720672108.07000005"/>
    </cacheField>
    <cacheField name="Levizja" numFmtId="0">
      <sharedItems containsSemiMixedTypes="0" containsString="0" containsNumber="1" minValue="-247233005.5" maxValue="259569895.52000001"/>
    </cacheField>
    <cacheField name="C.B 31.12.2018" numFmtId="0">
      <sharedItems containsSemiMixedTypes="0" containsString="0" containsNumber="1" minValue="-247233005.5" maxValue="259569895.52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2">
  <r>
    <x v="0"/>
    <x v="0"/>
    <x v="0"/>
    <x v="0"/>
    <x v="0"/>
    <s v="LEK"/>
    <n v="-1000"/>
    <m/>
    <m/>
    <n v="0"/>
    <n v="-1000"/>
  </r>
  <r>
    <x v="1"/>
    <x v="1"/>
    <x v="1"/>
    <x v="1"/>
    <x v="0"/>
    <s v="LEK"/>
    <n v="-74311686.340000004"/>
    <m/>
    <n v="90625985.140000001"/>
    <n v="-90625985.140000001"/>
    <n v="-164937671.48000002"/>
  </r>
  <r>
    <x v="2"/>
    <x v="2"/>
    <x v="1"/>
    <x v="1"/>
    <x v="0"/>
    <s v="LEK"/>
    <n v="-90625985.141977519"/>
    <n v="90625985.140000001"/>
    <m/>
    <n v="90625985.140000001"/>
    <n v="-1.9775182008743286E-3"/>
  </r>
  <r>
    <x v="3"/>
    <x v="3"/>
    <x v="2"/>
    <x v="2"/>
    <x v="1"/>
    <s v="LEK"/>
    <n v="98244845.179609001"/>
    <n v="33353612.445000004"/>
    <m/>
    <n v="33353612.445"/>
    <n v="131598457.62460899"/>
  </r>
  <r>
    <x v="4"/>
    <x v="4"/>
    <x v="2"/>
    <x v="2"/>
    <x v="1"/>
    <s v="LEK"/>
    <n v="2708046"/>
    <m/>
    <m/>
    <n v="0"/>
    <n v="2708046"/>
  </r>
  <r>
    <x v="5"/>
    <x v="5"/>
    <x v="3"/>
    <x v="2"/>
    <x v="1"/>
    <s v="LEK"/>
    <n v="15848549.971500004"/>
    <n v="7138205.2419000007"/>
    <m/>
    <n v="7138205.2419000007"/>
    <n v="22986755.213400006"/>
  </r>
  <r>
    <x v="6"/>
    <x v="6"/>
    <x v="3"/>
    <x v="2"/>
    <x v="1"/>
    <s v="LEK"/>
    <n v="3426112.4966000002"/>
    <n v="3206206.8059999999"/>
    <m/>
    <n v="3206206.8059999989"/>
    <n v="6632319.3025999991"/>
  </r>
  <r>
    <x v="7"/>
    <x v="7"/>
    <x v="3"/>
    <x v="2"/>
    <x v="1"/>
    <s v="LEK"/>
    <n v="42513274.761370003"/>
    <n v="2606417.7349"/>
    <m/>
    <n v="2606417.7349"/>
    <n v="45119692.496270001"/>
  </r>
  <r>
    <x v="8"/>
    <x v="8"/>
    <x v="2"/>
    <x v="2"/>
    <x v="1"/>
    <s v="LEK"/>
    <n v="-5995035.1799999997"/>
    <m/>
    <n v="5737333.1799999997"/>
    <n v="-5737333.1799999997"/>
    <n v="-11732368.359999999"/>
  </r>
  <r>
    <x v="9"/>
    <x v="9"/>
    <x v="2"/>
    <x v="2"/>
    <x v="1"/>
    <s v="LEK"/>
    <n v="-1070219.78"/>
    <m/>
    <n v="327565.24"/>
    <n v="-327565.24"/>
    <n v="-1397785.02"/>
  </r>
  <r>
    <x v="10"/>
    <x v="10"/>
    <x v="3"/>
    <x v="2"/>
    <x v="1"/>
    <s v="LEK"/>
    <n v="-11372975.689999999"/>
    <m/>
    <n v="10406239.65"/>
    <n v="-10406239.65"/>
    <n v="-21779215.34"/>
  </r>
  <r>
    <x v="11"/>
    <x v="11"/>
    <x v="2"/>
    <x v="2"/>
    <x v="1"/>
    <s v="LEK"/>
    <m/>
    <m/>
    <n v="988281"/>
    <n v="-988281"/>
    <n v="-988281"/>
  </r>
  <r>
    <x v="12"/>
    <x v="12"/>
    <x v="4"/>
    <x v="3"/>
    <x v="1"/>
    <s v="LEK"/>
    <n v="58848789.905700102"/>
    <n v="270661099.82850003"/>
    <n v="265866758.22999999"/>
    <n v="4794341.5985000227"/>
    <n v="63643131.504200123"/>
  </r>
  <r>
    <x v="13"/>
    <x v="13"/>
    <x v="5"/>
    <x v="4"/>
    <x v="0"/>
    <s v="USD"/>
    <n v="-107984436.05969702"/>
    <n v="386795897.93872827"/>
    <n v="284358937.83729994"/>
    <n v="102436960.1014283"/>
    <n v="-5547475.9582687169"/>
  </r>
  <r>
    <x v="14"/>
    <x v="14"/>
    <x v="5"/>
    <x v="4"/>
    <x v="0"/>
    <s v="EUR"/>
    <n v="-1211065.4763999998"/>
    <n v="335928.47210000001"/>
    <n v="3739032.0079000001"/>
    <n v="-3403103.5357999993"/>
    <n v="-4614169.0121999988"/>
  </r>
  <r>
    <x v="15"/>
    <x v="15"/>
    <x v="5"/>
    <x v="4"/>
    <x v="0"/>
    <s v="EUR"/>
    <n v="-0.22582869999999999"/>
    <n v="2835518.76"/>
    <n v="3073966.1838125004"/>
    <n v="-238447.42381250084"/>
    <n v="-238447.64964120084"/>
  </r>
  <r>
    <x v="16"/>
    <x v="16"/>
    <x v="5"/>
    <x v="4"/>
    <x v="0"/>
    <s v="LEK"/>
    <n v="-1580.0086999"/>
    <n v="36894744.68"/>
    <n v="37007533.502000004"/>
    <n v="-112788.82200000287"/>
    <n v="-114368.83069990287"/>
  </r>
  <r>
    <x v="17"/>
    <x v="17"/>
    <x v="5"/>
    <x v="4"/>
    <x v="0"/>
    <s v="LEK"/>
    <n v="-28883.511999900002"/>
    <n v="817527.37"/>
    <n v="788643.85598810005"/>
    <n v="28883.514011899977"/>
    <n v="2.0119999753660522E-3"/>
  </r>
  <r>
    <x v="18"/>
    <x v="18"/>
    <x v="5"/>
    <x v="4"/>
    <x v="0"/>
    <s v="LEK"/>
    <n v="-6800"/>
    <n v="6800"/>
    <m/>
    <n v="6800"/>
    <n v="0"/>
  </r>
  <r>
    <x v="19"/>
    <x v="19"/>
    <x v="5"/>
    <x v="4"/>
    <x v="0"/>
    <s v="LEK"/>
    <n v="0"/>
    <n v="16800"/>
    <n v="16800"/>
    <n v="0"/>
    <n v="0"/>
  </r>
  <r>
    <x v="20"/>
    <x v="20"/>
    <x v="5"/>
    <x v="4"/>
    <x v="0"/>
    <s v="LEK"/>
    <n v="0"/>
    <n v="18490"/>
    <n v="18490"/>
    <n v="0"/>
    <n v="0"/>
  </r>
  <r>
    <x v="21"/>
    <x v="21"/>
    <x v="5"/>
    <x v="4"/>
    <x v="0"/>
    <s v="LEK"/>
    <n v="0"/>
    <n v="3150"/>
    <n v="3150"/>
    <n v="0"/>
    <n v="0"/>
  </r>
  <r>
    <x v="22"/>
    <x v="22"/>
    <x v="5"/>
    <x v="4"/>
    <x v="0"/>
    <s v="LEK"/>
    <n v="0"/>
    <n v="27540"/>
    <n v="27540"/>
    <n v="0"/>
    <n v="0"/>
  </r>
  <r>
    <x v="23"/>
    <x v="23"/>
    <x v="5"/>
    <x v="4"/>
    <x v="0"/>
    <s v="EUR"/>
    <n v="0"/>
    <n v="23173.200000000001"/>
    <n v="23173.200000000001"/>
    <n v="0"/>
    <n v="0"/>
  </r>
  <r>
    <x v="24"/>
    <x v="24"/>
    <x v="5"/>
    <x v="4"/>
    <x v="0"/>
    <s v="LEK"/>
    <n v="0"/>
    <n v="48670.400000000001"/>
    <n v="48670.400000000001"/>
    <n v="0"/>
    <n v="0"/>
  </r>
  <r>
    <x v="25"/>
    <x v="25"/>
    <x v="5"/>
    <x v="4"/>
    <x v="0"/>
    <s v="LEK"/>
    <n v="0"/>
    <n v="380"/>
    <n v="380"/>
    <n v="0"/>
    <n v="0"/>
  </r>
  <r>
    <x v="26"/>
    <x v="26"/>
    <x v="5"/>
    <x v="4"/>
    <x v="0"/>
    <s v="LEK"/>
    <n v="0"/>
    <n v="4820"/>
    <n v="4820"/>
    <n v="0"/>
    <n v="0"/>
  </r>
  <r>
    <x v="27"/>
    <x v="27"/>
    <x v="5"/>
    <x v="4"/>
    <x v="0"/>
    <s v="LEK"/>
    <n v="0"/>
    <n v="8501.6"/>
    <n v="8501.6"/>
    <n v="0"/>
    <n v="0"/>
  </r>
  <r>
    <x v="28"/>
    <x v="28"/>
    <x v="5"/>
    <x v="4"/>
    <x v="0"/>
    <s v="LEK"/>
    <n v="0"/>
    <n v="12000"/>
    <n v="12000"/>
    <n v="0"/>
    <n v="0"/>
  </r>
  <r>
    <x v="29"/>
    <x v="29"/>
    <x v="5"/>
    <x v="4"/>
    <x v="0"/>
    <s v="LEK"/>
    <n v="0"/>
    <n v="500"/>
    <n v="500"/>
    <n v="0"/>
    <n v="0"/>
  </r>
  <r>
    <x v="30"/>
    <x v="30"/>
    <x v="5"/>
    <x v="4"/>
    <x v="0"/>
    <s v="EUR"/>
    <n v="0"/>
    <n v="3129895.17"/>
    <n v="3263230.2733195997"/>
    <n v="-133335.10331959964"/>
    <n v="-133335.10331959964"/>
  </r>
  <r>
    <x v="31"/>
    <x v="31"/>
    <x v="5"/>
    <x v="4"/>
    <x v="0"/>
    <s v="LEK"/>
    <n v="0"/>
    <n v="5422"/>
    <n v="5422"/>
    <n v="0"/>
    <n v="0"/>
  </r>
  <r>
    <x v="32"/>
    <x v="32"/>
    <x v="5"/>
    <x v="4"/>
    <x v="0"/>
    <s v="LEK"/>
    <n v="0"/>
    <n v="133560"/>
    <n v="133560"/>
    <n v="0"/>
    <n v="0"/>
  </r>
  <r>
    <x v="33"/>
    <x v="33"/>
    <x v="5"/>
    <x v="4"/>
    <x v="0"/>
    <s v="LEK"/>
    <n v="0"/>
    <n v="1000"/>
    <n v="1000"/>
    <n v="0"/>
    <n v="0"/>
  </r>
  <r>
    <x v="34"/>
    <x v="34"/>
    <x v="5"/>
    <x v="4"/>
    <x v="0"/>
    <s v="LEK"/>
    <n v="0"/>
    <n v="2410"/>
    <n v="2410"/>
    <n v="0"/>
    <n v="0"/>
  </r>
  <r>
    <x v="35"/>
    <x v="35"/>
    <x v="5"/>
    <x v="4"/>
    <x v="0"/>
    <s v="LEK"/>
    <n v="0"/>
    <n v="753"/>
    <n v="753"/>
    <n v="0"/>
    <n v="0"/>
  </r>
  <r>
    <x v="36"/>
    <x v="36"/>
    <x v="5"/>
    <x v="4"/>
    <x v="0"/>
    <s v="EUR"/>
    <n v="0"/>
    <n v="2342113.7999999998"/>
    <n v="2342113.7999999998"/>
    <n v="0"/>
    <n v="0"/>
  </r>
  <r>
    <x v="37"/>
    <x v="37"/>
    <x v="5"/>
    <x v="4"/>
    <x v="0"/>
    <s v="LEK"/>
    <n v="0"/>
    <n v="90202"/>
    <n v="90202"/>
    <n v="0"/>
    <n v="0"/>
  </r>
  <r>
    <x v="38"/>
    <x v="38"/>
    <x v="5"/>
    <x v="4"/>
    <x v="0"/>
    <s v="LEK"/>
    <n v="-105792.4"/>
    <n v="1017407.86"/>
    <n v="911615.45858630002"/>
    <n v="105792.40141369999"/>
    <n v="1.4136999961920083E-3"/>
  </r>
  <r>
    <x v="39"/>
    <x v="39"/>
    <x v="5"/>
    <x v="4"/>
    <x v="0"/>
    <s v="LEK"/>
    <n v="-25168.735400000005"/>
    <n v="1702093.11"/>
    <n v="1737459.81"/>
    <n v="-35366.699999999997"/>
    <n v="-60535.435400000002"/>
  </r>
  <r>
    <x v="40"/>
    <x v="40"/>
    <x v="5"/>
    <x v="4"/>
    <x v="0"/>
    <s v="LEK"/>
    <n v="-12012.609999900002"/>
    <n v="1200000"/>
    <n v="1233387.75"/>
    <n v="-33387.75"/>
    <n v="-45400.3599999"/>
  </r>
  <r>
    <x v="41"/>
    <x v="41"/>
    <x v="5"/>
    <x v="4"/>
    <x v="0"/>
    <s v="LEK"/>
    <n v="-500.21"/>
    <n v="415450.8"/>
    <n v="415750.8"/>
    <n v="-300"/>
    <n v="-800.21"/>
  </r>
  <r>
    <x v="42"/>
    <x v="42"/>
    <x v="5"/>
    <x v="4"/>
    <x v="0"/>
    <s v="EUR"/>
    <n v="-1234084.0607183999"/>
    <n v="3907419.04"/>
    <n v="2788549.0460452996"/>
    <n v="1118869.9939546997"/>
    <n v="-115214.06676370022"/>
  </r>
  <r>
    <x v="43"/>
    <x v="43"/>
    <x v="5"/>
    <x v="4"/>
    <x v="0"/>
    <s v="USD"/>
    <n v="0.25089699999999993"/>
    <n v="489810.29820000002"/>
    <n v="489810.54560359998"/>
    <n v="-0.24740360014140605"/>
    <n v="3.4933998585938708E-3"/>
  </r>
  <r>
    <x v="44"/>
    <x v="44"/>
    <x v="5"/>
    <x v="4"/>
    <x v="0"/>
    <s v="LEK"/>
    <n v="0"/>
    <n v="178130"/>
    <n v="182640"/>
    <n v="-4510"/>
    <n v="-4510"/>
  </r>
  <r>
    <x v="45"/>
    <x v="45"/>
    <x v="6"/>
    <x v="5"/>
    <x v="1"/>
    <s v="LEK"/>
    <n v="0"/>
    <n v="660000"/>
    <n v="644074.31000000006"/>
    <n v="15925.69"/>
    <n v="15925.69"/>
  </r>
  <r>
    <x v="46"/>
    <x v="46"/>
    <x v="5"/>
    <x v="4"/>
    <x v="0"/>
    <s v="LEK"/>
    <n v="0"/>
    <n v="395000"/>
    <n v="430183.95"/>
    <n v="-35183.949999999997"/>
    <n v="-35183.949999999997"/>
  </r>
  <r>
    <x v="47"/>
    <x v="47"/>
    <x v="5"/>
    <x v="4"/>
    <x v="0"/>
    <s v="EUR"/>
    <n v="0"/>
    <n v="58299.2592"/>
    <n v="58299.2592"/>
    <n v="0"/>
    <n v="0"/>
  </r>
  <r>
    <x v="48"/>
    <x v="48"/>
    <x v="5"/>
    <x v="4"/>
    <x v="0"/>
    <s v="EUR"/>
    <n v="0"/>
    <n v="641171.75219999999"/>
    <n v="641171.75219999999"/>
    <n v="0"/>
    <n v="0"/>
  </r>
  <r>
    <x v="49"/>
    <x v="49"/>
    <x v="5"/>
    <x v="4"/>
    <x v="0"/>
    <s v="LEK"/>
    <n v="0"/>
    <n v="3000"/>
    <n v="3000"/>
    <n v="0"/>
    <n v="0"/>
  </r>
  <r>
    <x v="50"/>
    <x v="50"/>
    <x v="5"/>
    <x v="4"/>
    <x v="0"/>
    <s v="LEK"/>
    <n v="0"/>
    <n v="6290"/>
    <n v="6290"/>
    <n v="0"/>
    <n v="0"/>
  </r>
  <r>
    <x v="51"/>
    <x v="51"/>
    <x v="6"/>
    <x v="5"/>
    <x v="1"/>
    <s v="LEK"/>
    <n v="0"/>
    <n v="355000"/>
    <n v="313086.40000000002"/>
    <n v="41913.599999999999"/>
    <n v="41913.599999999999"/>
  </r>
  <r>
    <x v="52"/>
    <x v="52"/>
    <x v="5"/>
    <x v="4"/>
    <x v="0"/>
    <s v="LEK"/>
    <n v="0"/>
    <n v="29375"/>
    <n v="29375"/>
    <n v="0"/>
    <n v="0"/>
  </r>
  <r>
    <x v="53"/>
    <x v="53"/>
    <x v="5"/>
    <x v="4"/>
    <x v="0"/>
    <s v="LEK"/>
    <n v="0"/>
    <n v="1200"/>
    <n v="1200"/>
    <n v="0"/>
    <n v="0"/>
  </r>
  <r>
    <x v="54"/>
    <x v="54"/>
    <x v="5"/>
    <x v="4"/>
    <x v="0"/>
    <s v="LEK"/>
    <n v="0"/>
    <n v="55976.36"/>
    <n v="55976.359999700006"/>
    <n v="2.9999762773513794E-7"/>
    <n v="2.9999762773513794E-7"/>
  </r>
  <r>
    <x v="55"/>
    <x v="55"/>
    <x v="5"/>
    <x v="4"/>
    <x v="0"/>
    <s v="LEK"/>
    <n v="0"/>
    <n v="9550"/>
    <n v="9550"/>
    <n v="0"/>
    <n v="0"/>
  </r>
  <r>
    <x v="56"/>
    <x v="56"/>
    <x v="5"/>
    <x v="4"/>
    <x v="0"/>
    <s v="LEK"/>
    <n v="0"/>
    <n v="4968"/>
    <n v="4968"/>
    <n v="0"/>
    <n v="0"/>
  </r>
  <r>
    <x v="57"/>
    <x v="57"/>
    <x v="6"/>
    <x v="5"/>
    <x v="1"/>
    <s v="LEK"/>
    <n v="0"/>
    <n v="80000"/>
    <n v="79901"/>
    <n v="99"/>
    <n v="99"/>
  </r>
  <r>
    <x v="58"/>
    <x v="58"/>
    <x v="5"/>
    <x v="4"/>
    <x v="0"/>
    <s v="LEK"/>
    <n v="0"/>
    <n v="11388305"/>
    <n v="11388305"/>
    <n v="0"/>
    <n v="0"/>
  </r>
  <r>
    <x v="59"/>
    <x v="59"/>
    <x v="5"/>
    <x v="4"/>
    <x v="0"/>
    <s v="LEK"/>
    <n v="0"/>
    <m/>
    <n v="49104"/>
    <n v="-49104"/>
    <n v="-49104"/>
  </r>
  <r>
    <x v="60"/>
    <x v="60"/>
    <x v="5"/>
    <x v="4"/>
    <x v="0"/>
    <s v="EUR"/>
    <n v="0"/>
    <n v="316291.15000000002"/>
    <n v="316291.15000000002"/>
    <n v="0"/>
    <n v="0"/>
  </r>
  <r>
    <x v="61"/>
    <x v="61"/>
    <x v="6"/>
    <x v="5"/>
    <x v="1"/>
    <s v="LEK"/>
    <n v="0"/>
    <n v="385000"/>
    <n v="196391.53"/>
    <n v="188608.47"/>
    <n v="188608.47"/>
  </r>
  <r>
    <x v="62"/>
    <x v="62"/>
    <x v="5"/>
    <x v="4"/>
    <x v="0"/>
    <s v="EUR"/>
    <n v="-7.0077899999999999E-2"/>
    <n v="7.5014700000000017E-2"/>
    <m/>
    <n v="7.5014700000000017E-2"/>
    <n v="4.936800000000019E-3"/>
  </r>
  <r>
    <x v="63"/>
    <x v="63"/>
    <x v="5"/>
    <x v="4"/>
    <x v="0"/>
    <s v="USD"/>
    <n v="0.3883722"/>
    <m/>
    <n v="0.39145580000000002"/>
    <n v="-0.39145579999999996"/>
    <n v="-3.0835999999999641E-3"/>
  </r>
  <r>
    <x v="64"/>
    <x v="64"/>
    <x v="5"/>
    <x v="4"/>
    <x v="0"/>
    <s v="LEK"/>
    <n v="0"/>
    <n v="89261.8"/>
    <n v="89261.8"/>
    <n v="0"/>
    <n v="0"/>
  </r>
  <r>
    <x v="65"/>
    <x v="65"/>
    <x v="5"/>
    <x v="4"/>
    <x v="0"/>
    <s v="EUR"/>
    <n v="0.22293059999999998"/>
    <n v="141116.367489"/>
    <n v="141116.59"/>
    <n v="-0.22251099998131393"/>
    <n v="4.1960001868604491E-4"/>
  </r>
  <r>
    <x v="66"/>
    <x v="66"/>
    <x v="5"/>
    <x v="4"/>
    <x v="0"/>
    <s v="LEK"/>
    <n v="0"/>
    <n v="327600"/>
    <n v="327600"/>
    <n v="0"/>
    <n v="0"/>
  </r>
  <r>
    <x v="67"/>
    <x v="67"/>
    <x v="5"/>
    <x v="4"/>
    <x v="0"/>
    <s v="LEK"/>
    <n v="-301977.57999990002"/>
    <n v="59036261.329999998"/>
    <n v="59251874.448369399"/>
    <n v="-215613.11836939811"/>
    <n v="-517590.69836929813"/>
  </r>
  <r>
    <x v="68"/>
    <x v="68"/>
    <x v="7"/>
    <x v="5"/>
    <x v="1"/>
    <s v="LEK"/>
    <n v="2437826.61"/>
    <m/>
    <n v="2437826.6100000003"/>
    <n v="-2437826.61"/>
    <n v="0"/>
  </r>
  <r>
    <x v="69"/>
    <x v="69"/>
    <x v="5"/>
    <x v="4"/>
    <x v="0"/>
    <s v="LEK"/>
    <n v="-14960"/>
    <n v="31960"/>
    <n v="17000"/>
    <n v="14960"/>
    <n v="0"/>
  </r>
  <r>
    <x v="70"/>
    <x v="70"/>
    <x v="5"/>
    <x v="4"/>
    <x v="0"/>
    <s v="LEK"/>
    <n v="92861.21"/>
    <n v="48699.6"/>
    <n v="529325.4"/>
    <n v="-480625.8"/>
    <n v="-387764.58999999997"/>
  </r>
  <r>
    <x v="71"/>
    <x v="71"/>
    <x v="5"/>
    <x v="4"/>
    <x v="0"/>
    <s v="LEK"/>
    <n v="-4399.4053999999996"/>
    <m/>
    <n v="4800"/>
    <n v="-4800"/>
    <n v="-9199.4053999999996"/>
  </r>
  <r>
    <x v="72"/>
    <x v="72"/>
    <x v="5"/>
    <x v="4"/>
    <x v="0"/>
    <s v="LEK"/>
    <n v="0"/>
    <n v="11938"/>
    <n v="11938"/>
    <n v="0"/>
    <n v="0"/>
  </r>
  <r>
    <x v="73"/>
    <x v="73"/>
    <x v="5"/>
    <x v="4"/>
    <x v="0"/>
    <s v="LEK"/>
    <n v="0"/>
    <n v="10440"/>
    <n v="10440"/>
    <n v="0"/>
    <n v="0"/>
  </r>
  <r>
    <x v="74"/>
    <x v="74"/>
    <x v="7"/>
    <x v="5"/>
    <x v="1"/>
    <s v="LEK"/>
    <n v="308344.587"/>
    <m/>
    <n v="308344.59000000003"/>
    <n v="-308344.59000000003"/>
    <n v="-3.0000000260770321E-3"/>
  </r>
  <r>
    <x v="75"/>
    <x v="75"/>
    <x v="5"/>
    <x v="4"/>
    <x v="0"/>
    <s v="EUR"/>
    <n v="2.3998999999999999E-3"/>
    <m/>
    <m/>
    <n v="0"/>
    <n v="2.3998999999999999E-3"/>
  </r>
  <r>
    <x v="76"/>
    <x v="76"/>
    <x v="5"/>
    <x v="4"/>
    <x v="0"/>
    <s v="LEK"/>
    <n v="0"/>
    <n v="19878.599999999999"/>
    <n v="19878.599999999999"/>
    <n v="0"/>
    <n v="0"/>
  </r>
  <r>
    <x v="77"/>
    <x v="77"/>
    <x v="5"/>
    <x v="4"/>
    <x v="0"/>
    <s v="LEK"/>
    <n v="0"/>
    <n v="15600"/>
    <n v="15600"/>
    <n v="0"/>
    <n v="0"/>
  </r>
  <r>
    <x v="78"/>
    <x v="78"/>
    <x v="5"/>
    <x v="4"/>
    <x v="0"/>
    <s v="LEK"/>
    <n v="-3390"/>
    <n v="3390"/>
    <m/>
    <n v="3390"/>
    <n v="0"/>
  </r>
  <r>
    <x v="79"/>
    <x v="79"/>
    <x v="5"/>
    <x v="4"/>
    <x v="0"/>
    <s v="LEK"/>
    <n v="0"/>
    <n v="35200"/>
    <n v="35200"/>
    <n v="0"/>
    <n v="0"/>
  </r>
  <r>
    <x v="80"/>
    <x v="80"/>
    <x v="5"/>
    <x v="4"/>
    <x v="0"/>
    <s v="LEK"/>
    <n v="0"/>
    <n v="26560"/>
    <n v="26560"/>
    <n v="0"/>
    <n v="0"/>
  </r>
  <r>
    <x v="81"/>
    <x v="81"/>
    <x v="5"/>
    <x v="4"/>
    <x v="0"/>
    <s v="LEK"/>
    <n v="-19990"/>
    <n v="13780"/>
    <n v="7000"/>
    <n v="6780"/>
    <n v="-13210"/>
  </r>
  <r>
    <x v="82"/>
    <x v="82"/>
    <x v="5"/>
    <x v="4"/>
    <x v="0"/>
    <s v="LEK"/>
    <n v="-10500"/>
    <n v="10500"/>
    <m/>
    <n v="10500"/>
    <n v="0"/>
  </r>
  <r>
    <x v="83"/>
    <x v="83"/>
    <x v="5"/>
    <x v="4"/>
    <x v="0"/>
    <s v="LEK"/>
    <n v="0"/>
    <n v="105600"/>
    <n v="105600"/>
    <n v="0"/>
    <n v="0"/>
  </r>
  <r>
    <x v="84"/>
    <x v="84"/>
    <x v="5"/>
    <x v="4"/>
    <x v="0"/>
    <s v="LEK"/>
    <n v="0"/>
    <n v="12709"/>
    <n v="12709"/>
    <n v="0"/>
    <n v="0"/>
  </r>
  <r>
    <x v="85"/>
    <x v="85"/>
    <x v="5"/>
    <x v="4"/>
    <x v="0"/>
    <s v="LEK"/>
    <n v="-0.15459990000000004"/>
    <n v="0.15"/>
    <m/>
    <n v="0.15"/>
    <n v="-4.5999000000000456E-3"/>
  </r>
  <r>
    <x v="86"/>
    <x v="86"/>
    <x v="5"/>
    <x v="4"/>
    <x v="0"/>
    <s v="LEK"/>
    <n v="-2753.26"/>
    <n v="2753.26"/>
    <m/>
    <n v="2753.26"/>
    <n v="0"/>
  </r>
  <r>
    <x v="87"/>
    <x v="87"/>
    <x v="6"/>
    <x v="5"/>
    <x v="1"/>
    <s v="LEK"/>
    <n v="66315"/>
    <m/>
    <n v="66315"/>
    <n v="-66315"/>
    <n v="0"/>
  </r>
  <r>
    <x v="88"/>
    <x v="88"/>
    <x v="6"/>
    <x v="5"/>
    <x v="1"/>
    <s v="LEK"/>
    <n v="-9.7399999000000008"/>
    <n v="500000"/>
    <n v="483833.16"/>
    <n v="16166.84"/>
    <n v="16157.100000099999"/>
  </r>
  <r>
    <x v="89"/>
    <x v="89"/>
    <x v="5"/>
    <x v="4"/>
    <x v="0"/>
    <s v="EUR"/>
    <n v="0"/>
    <n v="2445567.0299999998"/>
    <n v="2445567.0299999998"/>
    <n v="0"/>
    <n v="0"/>
  </r>
  <r>
    <x v="90"/>
    <x v="90"/>
    <x v="5"/>
    <x v="4"/>
    <x v="0"/>
    <s v="EUR"/>
    <n v="0"/>
    <n v="2827757.59"/>
    <n v="2827757.59"/>
    <n v="0"/>
    <n v="0"/>
  </r>
  <r>
    <x v="91"/>
    <x v="91"/>
    <x v="5"/>
    <x v="4"/>
    <x v="0"/>
    <s v="EUR"/>
    <n v="0"/>
    <n v="4787680.83"/>
    <n v="4787680.83"/>
    <n v="0"/>
    <n v="0"/>
  </r>
  <r>
    <x v="92"/>
    <x v="92"/>
    <x v="5"/>
    <x v="4"/>
    <x v="0"/>
    <s v="LEK"/>
    <n v="0"/>
    <n v="137600"/>
    <n v="137600"/>
    <n v="0"/>
    <n v="0"/>
  </r>
  <r>
    <x v="93"/>
    <x v="93"/>
    <x v="5"/>
    <x v="4"/>
    <x v="0"/>
    <s v="LEK"/>
    <n v="0"/>
    <n v="12400"/>
    <n v="12400"/>
    <n v="0"/>
    <n v="0"/>
  </r>
  <r>
    <x v="94"/>
    <x v="94"/>
    <x v="5"/>
    <x v="4"/>
    <x v="0"/>
    <s v="LEK"/>
    <n v="-647877.19999999995"/>
    <n v="3805815.36"/>
    <n v="3416204"/>
    <n v="389611.36"/>
    <n v="-258265.83999999997"/>
  </r>
  <r>
    <x v="95"/>
    <x v="95"/>
    <x v="5"/>
    <x v="4"/>
    <x v="0"/>
    <s v="LEK"/>
    <n v="-1212"/>
    <n v="1212"/>
    <m/>
    <n v="1212"/>
    <n v="0"/>
  </r>
  <r>
    <x v="96"/>
    <x v="96"/>
    <x v="5"/>
    <x v="4"/>
    <x v="0"/>
    <s v="EUR"/>
    <n v="0"/>
    <n v="231816.47500000001"/>
    <n v="490236.66360589996"/>
    <n v="-258420.18860590007"/>
    <n v="-258420.18860590007"/>
  </r>
  <r>
    <x v="97"/>
    <x v="97"/>
    <x v="6"/>
    <x v="5"/>
    <x v="1"/>
    <s v="LEK"/>
    <n v="-538.95999990000007"/>
    <n v="320000"/>
    <n v="299561.5"/>
    <n v="20438.5"/>
    <n v="19899.540000100002"/>
  </r>
  <r>
    <x v="98"/>
    <x v="98"/>
    <x v="5"/>
    <x v="4"/>
    <x v="0"/>
    <s v="LEK"/>
    <n v="-19932.535400000001"/>
    <n v="623950.16319999995"/>
    <n v="604017.63"/>
    <n v="19932.533199999929"/>
    <n v="-2.2000000717525836E-3"/>
  </r>
  <r>
    <x v="99"/>
    <x v="99"/>
    <x v="5"/>
    <x v="4"/>
    <x v="0"/>
    <s v="EUR"/>
    <n v="0"/>
    <n v="239229.9"/>
    <n v="239229.9"/>
    <n v="0"/>
    <n v="0"/>
  </r>
  <r>
    <x v="100"/>
    <x v="100"/>
    <x v="5"/>
    <x v="4"/>
    <x v="0"/>
    <s v="LEK"/>
    <n v="0"/>
    <n v="1130"/>
    <n v="1130"/>
    <n v="0"/>
    <n v="0"/>
  </r>
  <r>
    <x v="101"/>
    <x v="101"/>
    <x v="5"/>
    <x v="4"/>
    <x v="0"/>
    <s v="LEK"/>
    <n v="-30714.66"/>
    <n v="265219.27"/>
    <n v="234504.60839880002"/>
    <n v="30714.66160119999"/>
    <n v="1.6011999905458651E-3"/>
  </r>
  <r>
    <x v="102"/>
    <x v="102"/>
    <x v="5"/>
    <x v="4"/>
    <x v="0"/>
    <s v="LEK"/>
    <n v="0"/>
    <n v="26700"/>
    <n v="26700"/>
    <n v="0"/>
    <n v="0"/>
  </r>
  <r>
    <x v="103"/>
    <x v="103"/>
    <x v="5"/>
    <x v="4"/>
    <x v="0"/>
    <s v="LEK"/>
    <n v="-352014"/>
    <n v="349142.11"/>
    <m/>
    <n v="349142.11"/>
    <n v="-2871.890000000014"/>
  </r>
  <r>
    <x v="104"/>
    <x v="104"/>
    <x v="5"/>
    <x v="4"/>
    <x v="0"/>
    <s v="LEK"/>
    <n v="-63732"/>
    <n v="103928"/>
    <n v="40196"/>
    <n v="63732"/>
    <n v="0"/>
  </r>
  <r>
    <x v="105"/>
    <x v="105"/>
    <x v="5"/>
    <x v="4"/>
    <x v="0"/>
    <s v="USD"/>
    <n v="-7334914.213000101"/>
    <n v="7319618.8030001009"/>
    <n v="4835149.0199999996"/>
    <n v="2484469.7830001018"/>
    <n v="-4850444.43"/>
  </r>
  <r>
    <x v="106"/>
    <x v="106"/>
    <x v="5"/>
    <x v="4"/>
    <x v="0"/>
    <s v="EUR"/>
    <n v="0"/>
    <n v="9206.67"/>
    <n v="9206.67"/>
    <n v="0"/>
    <n v="0"/>
  </r>
  <r>
    <x v="107"/>
    <x v="107"/>
    <x v="5"/>
    <x v="4"/>
    <x v="0"/>
    <s v="LEK"/>
    <n v="0"/>
    <n v="6400"/>
    <n v="6400"/>
    <n v="0"/>
    <n v="0"/>
  </r>
  <r>
    <x v="108"/>
    <x v="108"/>
    <x v="5"/>
    <x v="4"/>
    <x v="0"/>
    <s v="LEK"/>
    <n v="0"/>
    <n v="32200"/>
    <n v="32200"/>
    <n v="0"/>
    <n v="0"/>
  </r>
  <r>
    <x v="109"/>
    <x v="109"/>
    <x v="5"/>
    <x v="4"/>
    <x v="0"/>
    <s v="LEK"/>
    <n v="0"/>
    <n v="86800"/>
    <n v="86800"/>
    <n v="0"/>
    <n v="0"/>
  </r>
  <r>
    <x v="110"/>
    <x v="110"/>
    <x v="8"/>
    <x v="6"/>
    <x v="0"/>
    <s v="LEK"/>
    <n v="-142540"/>
    <n v="142540"/>
    <n v="980970.44"/>
    <n v="-838430.44"/>
    <n v="-980970.44"/>
  </r>
  <r>
    <x v="111"/>
    <x v="111"/>
    <x v="7"/>
    <x v="7"/>
    <x v="1"/>
    <s v="LEK"/>
    <n v="-7.9999999999999996E-7"/>
    <n v="717525318.19000006"/>
    <n v="717525318.19000006"/>
    <n v="0"/>
    <n v="-7.9999999999999996E-7"/>
  </r>
  <r>
    <x v="112"/>
    <x v="112"/>
    <x v="7"/>
    <x v="7"/>
    <x v="1"/>
    <s v="LEK"/>
    <n v="0"/>
    <n v="8535.6"/>
    <n v="8535.6"/>
    <n v="0"/>
    <n v="0"/>
  </r>
  <r>
    <x v="113"/>
    <x v="113"/>
    <x v="7"/>
    <x v="7"/>
    <x v="1"/>
    <s v="LEK"/>
    <n v="0"/>
    <n v="5944.8"/>
    <n v="5944.8"/>
    <n v="0"/>
    <n v="0"/>
  </r>
  <r>
    <x v="114"/>
    <x v="114"/>
    <x v="7"/>
    <x v="7"/>
    <x v="1"/>
    <s v="LEK"/>
    <n v="0"/>
    <n v="13525.2"/>
    <n v="13525.2"/>
    <n v="0"/>
    <n v="0"/>
  </r>
  <r>
    <x v="115"/>
    <x v="115"/>
    <x v="7"/>
    <x v="7"/>
    <x v="1"/>
    <s v="LEK"/>
    <n v="0"/>
    <n v="2372.4"/>
    <n v="2372.4"/>
    <n v="0"/>
    <n v="0"/>
  </r>
  <r>
    <x v="116"/>
    <x v="116"/>
    <x v="7"/>
    <x v="7"/>
    <x v="1"/>
    <s v="LEK"/>
    <n v="0"/>
    <n v="104540.4"/>
    <n v="104540.4"/>
    <n v="0"/>
    <n v="0"/>
  </r>
  <r>
    <x v="117"/>
    <x v="117"/>
    <x v="7"/>
    <x v="7"/>
    <x v="1"/>
    <s v="LEK"/>
    <n v="0"/>
    <n v="7359.6"/>
    <n v="7359.6"/>
    <n v="0"/>
    <n v="0"/>
  </r>
  <r>
    <x v="118"/>
    <x v="118"/>
    <x v="7"/>
    <x v="7"/>
    <x v="1"/>
    <s v="LEK"/>
    <n v="0"/>
    <n v="22850.400000000001"/>
    <n v="22850.400000000001"/>
    <n v="0"/>
    <n v="0"/>
  </r>
  <r>
    <x v="119"/>
    <x v="119"/>
    <x v="7"/>
    <x v="7"/>
    <x v="1"/>
    <s v="LEK"/>
    <n v="0"/>
    <n v="64989.599999999999"/>
    <n v="64989.599999999999"/>
    <n v="0"/>
    <n v="0"/>
  </r>
  <r>
    <x v="120"/>
    <x v="120"/>
    <x v="7"/>
    <x v="7"/>
    <x v="1"/>
    <s v="LEK"/>
    <n v="0"/>
    <n v="18489.599999999999"/>
    <n v="18489.599999999999"/>
    <n v="0"/>
    <n v="0"/>
  </r>
  <r>
    <x v="121"/>
    <x v="121"/>
    <x v="7"/>
    <x v="7"/>
    <x v="1"/>
    <s v="LEK"/>
    <n v="0"/>
    <n v="5444.4"/>
    <n v="5444.4"/>
    <n v="0"/>
    <n v="0"/>
  </r>
  <r>
    <x v="122"/>
    <x v="122"/>
    <x v="7"/>
    <x v="7"/>
    <x v="1"/>
    <s v="LEK"/>
    <n v="0"/>
    <n v="6230.4"/>
    <n v="6230.4"/>
    <n v="0"/>
    <n v="0"/>
  </r>
  <r>
    <x v="123"/>
    <x v="123"/>
    <x v="7"/>
    <x v="7"/>
    <x v="1"/>
    <s v="LEK"/>
    <n v="0"/>
    <n v="13080"/>
    <n v="13080"/>
    <n v="0"/>
    <n v="0"/>
  </r>
  <r>
    <x v="124"/>
    <x v="124"/>
    <x v="7"/>
    <x v="7"/>
    <x v="1"/>
    <s v="LEK"/>
    <n v="0"/>
    <n v="15430.8"/>
    <n v="15430.8"/>
    <n v="0"/>
    <n v="0"/>
  </r>
  <r>
    <x v="125"/>
    <x v="125"/>
    <x v="7"/>
    <x v="7"/>
    <x v="1"/>
    <s v="LEK"/>
    <n v="0"/>
    <n v="17864.400000000001"/>
    <n v="17864.400000000001"/>
    <n v="0"/>
    <n v="0"/>
  </r>
  <r>
    <x v="126"/>
    <x v="126"/>
    <x v="7"/>
    <x v="7"/>
    <x v="1"/>
    <s v="LEK"/>
    <n v="0"/>
    <n v="1980"/>
    <n v="1980"/>
    <n v="0"/>
    <n v="0"/>
  </r>
  <r>
    <x v="127"/>
    <x v="127"/>
    <x v="7"/>
    <x v="7"/>
    <x v="1"/>
    <s v="LEK"/>
    <n v="0"/>
    <n v="1980"/>
    <n v="1980"/>
    <n v="0"/>
    <n v="0"/>
  </r>
  <r>
    <x v="128"/>
    <x v="128"/>
    <x v="7"/>
    <x v="7"/>
    <x v="1"/>
    <s v="LEK"/>
    <n v="0"/>
    <n v="2970"/>
    <n v="2970"/>
    <n v="0"/>
    <n v="0"/>
  </r>
  <r>
    <x v="129"/>
    <x v="129"/>
    <x v="7"/>
    <x v="7"/>
    <x v="1"/>
    <s v="LEK"/>
    <n v="0"/>
    <n v="2970"/>
    <n v="2970"/>
    <n v="0"/>
    <n v="0"/>
  </r>
  <r>
    <x v="130"/>
    <x v="130"/>
    <x v="7"/>
    <x v="7"/>
    <x v="1"/>
    <s v="LEK"/>
    <n v="0"/>
    <n v="27450"/>
    <n v="27450"/>
    <n v="0"/>
    <n v="0"/>
  </r>
  <r>
    <x v="131"/>
    <x v="131"/>
    <x v="7"/>
    <x v="7"/>
    <x v="1"/>
    <s v="LEK"/>
    <n v="0"/>
    <n v="8913.6"/>
    <n v="8913.6"/>
    <n v="0"/>
    <n v="0"/>
  </r>
  <r>
    <x v="132"/>
    <x v="132"/>
    <x v="7"/>
    <x v="7"/>
    <x v="1"/>
    <s v="LEK"/>
    <n v="0"/>
    <n v="9544.7999999999993"/>
    <n v="9544.7999999999993"/>
    <n v="0"/>
    <n v="0"/>
  </r>
  <r>
    <x v="133"/>
    <x v="133"/>
    <x v="7"/>
    <x v="7"/>
    <x v="1"/>
    <s v="LEK"/>
    <n v="0"/>
    <n v="7695.6"/>
    <n v="7695.6"/>
    <n v="0"/>
    <n v="0"/>
  </r>
  <r>
    <x v="134"/>
    <x v="134"/>
    <x v="7"/>
    <x v="7"/>
    <x v="1"/>
    <s v="LEK"/>
    <n v="0"/>
    <n v="4904.3999999999996"/>
    <n v="4904.3999999999996"/>
    <n v="0"/>
    <n v="0"/>
  </r>
  <r>
    <x v="135"/>
    <x v="135"/>
    <x v="7"/>
    <x v="7"/>
    <x v="1"/>
    <s v="LEK"/>
    <n v="0"/>
    <n v="10468.799999999999"/>
    <n v="10468.799999999999"/>
    <n v="0"/>
    <n v="0"/>
  </r>
  <r>
    <x v="136"/>
    <x v="136"/>
    <x v="7"/>
    <x v="7"/>
    <x v="1"/>
    <s v="LEK"/>
    <n v="0"/>
    <n v="22575.599999999999"/>
    <n v="22575.599999999999"/>
    <n v="0"/>
    <n v="0"/>
  </r>
  <r>
    <x v="137"/>
    <x v="137"/>
    <x v="7"/>
    <x v="7"/>
    <x v="1"/>
    <s v="LEK"/>
    <n v="0"/>
    <n v="3565.2"/>
    <n v="3565.2"/>
    <n v="0"/>
    <n v="0"/>
  </r>
  <r>
    <x v="138"/>
    <x v="138"/>
    <x v="7"/>
    <x v="7"/>
    <x v="1"/>
    <s v="LEK"/>
    <n v="0"/>
    <n v="11850"/>
    <n v="11850"/>
    <n v="0"/>
    <n v="0"/>
  </r>
  <r>
    <x v="139"/>
    <x v="139"/>
    <x v="7"/>
    <x v="7"/>
    <x v="1"/>
    <s v="LEK"/>
    <n v="0"/>
    <n v="16866"/>
    <n v="16866"/>
    <n v="0"/>
    <n v="0"/>
  </r>
  <r>
    <x v="140"/>
    <x v="140"/>
    <x v="7"/>
    <x v="7"/>
    <x v="1"/>
    <s v="LEK"/>
    <n v="0"/>
    <n v="4975.2"/>
    <n v="4975.2"/>
    <n v="0"/>
    <n v="0"/>
  </r>
  <r>
    <x v="141"/>
    <x v="141"/>
    <x v="7"/>
    <x v="7"/>
    <x v="1"/>
    <s v="LEK"/>
    <n v="0"/>
    <n v="9944.4"/>
    <n v="9944.4"/>
    <n v="0"/>
    <n v="0"/>
  </r>
  <r>
    <x v="142"/>
    <x v="142"/>
    <x v="7"/>
    <x v="7"/>
    <x v="1"/>
    <s v="LEK"/>
    <n v="0"/>
    <n v="3475.2"/>
    <n v="3475.2"/>
    <n v="0"/>
    <n v="0"/>
  </r>
  <r>
    <x v="143"/>
    <x v="143"/>
    <x v="7"/>
    <x v="7"/>
    <x v="1"/>
    <s v="LEK"/>
    <n v="0"/>
    <n v="1585.2"/>
    <n v="1585.2"/>
    <n v="0"/>
    <n v="0"/>
  </r>
  <r>
    <x v="144"/>
    <x v="144"/>
    <x v="7"/>
    <x v="7"/>
    <x v="1"/>
    <s v="LEK"/>
    <n v="0"/>
    <n v="12960"/>
    <n v="12960"/>
    <n v="0"/>
    <n v="0"/>
  </r>
  <r>
    <x v="145"/>
    <x v="145"/>
    <x v="7"/>
    <x v="7"/>
    <x v="1"/>
    <s v="LEK"/>
    <n v="0"/>
    <n v="10140"/>
    <n v="10140"/>
    <n v="0"/>
    <n v="0"/>
  </r>
  <r>
    <x v="146"/>
    <x v="146"/>
    <x v="7"/>
    <x v="7"/>
    <x v="1"/>
    <s v="LEK"/>
    <n v="0"/>
    <n v="9000"/>
    <n v="9000"/>
    <n v="0"/>
    <n v="0"/>
  </r>
  <r>
    <x v="147"/>
    <x v="147"/>
    <x v="7"/>
    <x v="7"/>
    <x v="1"/>
    <s v="LEK"/>
    <n v="0"/>
    <n v="17979.599999999999"/>
    <n v="17979.599999999999"/>
    <n v="0"/>
    <n v="0"/>
  </r>
  <r>
    <x v="148"/>
    <x v="148"/>
    <x v="7"/>
    <x v="7"/>
    <x v="1"/>
    <s v="LEK"/>
    <n v="0"/>
    <n v="3170"/>
    <n v="3170"/>
    <n v="0"/>
    <n v="0"/>
  </r>
  <r>
    <x v="149"/>
    <x v="149"/>
    <x v="7"/>
    <x v="7"/>
    <x v="1"/>
    <s v="LEK"/>
    <n v="0"/>
    <n v="4105.2"/>
    <n v="4105.2"/>
    <n v="0"/>
    <n v="0"/>
  </r>
  <r>
    <x v="150"/>
    <x v="150"/>
    <x v="7"/>
    <x v="7"/>
    <x v="1"/>
    <s v="LEK"/>
    <n v="0"/>
    <n v="10324.799999999999"/>
    <n v="10324.799999999999"/>
    <n v="0"/>
    <n v="0"/>
  </r>
  <r>
    <x v="151"/>
    <x v="151"/>
    <x v="7"/>
    <x v="7"/>
    <x v="1"/>
    <s v="LEK"/>
    <n v="0"/>
    <n v="8070"/>
    <n v="8070"/>
    <n v="0"/>
    <n v="0"/>
  </r>
  <r>
    <x v="152"/>
    <x v="152"/>
    <x v="7"/>
    <x v="7"/>
    <x v="1"/>
    <s v="LEK"/>
    <n v="0"/>
    <n v="590.4"/>
    <n v="590.4"/>
    <n v="0"/>
    <n v="0"/>
  </r>
  <r>
    <x v="153"/>
    <x v="153"/>
    <x v="7"/>
    <x v="7"/>
    <x v="1"/>
    <s v="LEK"/>
    <n v="0"/>
    <n v="7860"/>
    <n v="7860"/>
    <n v="0"/>
    <n v="0"/>
  </r>
  <r>
    <x v="154"/>
    <x v="154"/>
    <x v="7"/>
    <x v="7"/>
    <x v="1"/>
    <s v="LEK"/>
    <n v="0"/>
    <n v="1995.6"/>
    <n v="1995.6"/>
    <n v="0"/>
    <n v="0"/>
  </r>
  <r>
    <x v="155"/>
    <x v="155"/>
    <x v="7"/>
    <x v="7"/>
    <x v="1"/>
    <s v="LEK"/>
    <n v="0"/>
    <n v="97431.6"/>
    <n v="97431.6"/>
    <n v="0"/>
    <n v="0"/>
  </r>
  <r>
    <x v="156"/>
    <x v="156"/>
    <x v="7"/>
    <x v="7"/>
    <x v="1"/>
    <s v="LEK"/>
    <n v="0"/>
    <n v="12454.8"/>
    <n v="12454.8"/>
    <n v="0"/>
    <n v="0"/>
  </r>
  <r>
    <x v="157"/>
    <x v="157"/>
    <x v="7"/>
    <x v="7"/>
    <x v="1"/>
    <s v="LEK"/>
    <n v="0"/>
    <n v="2074.8000000000002"/>
    <n v="2074.8000000000002"/>
    <n v="0"/>
    <n v="0"/>
  </r>
  <r>
    <x v="158"/>
    <x v="158"/>
    <x v="7"/>
    <x v="7"/>
    <x v="1"/>
    <s v="LEK"/>
    <n v="0"/>
    <n v="5965.2"/>
    <n v="5965.2"/>
    <n v="0"/>
    <n v="0"/>
  </r>
  <r>
    <x v="159"/>
    <x v="159"/>
    <x v="7"/>
    <x v="7"/>
    <x v="1"/>
    <s v="LEK"/>
    <n v="0"/>
    <n v="1582.8"/>
    <n v="1582.8"/>
    <n v="0"/>
    <n v="0"/>
  </r>
  <r>
    <x v="160"/>
    <x v="160"/>
    <x v="7"/>
    <x v="7"/>
    <x v="1"/>
    <s v="LEK"/>
    <n v="0"/>
    <n v="27069.599999999999"/>
    <n v="27069.599999999999"/>
    <n v="0"/>
    <n v="0"/>
  </r>
  <r>
    <x v="161"/>
    <x v="161"/>
    <x v="7"/>
    <x v="7"/>
    <x v="1"/>
    <s v="LEK"/>
    <n v="0"/>
    <n v="2672.4"/>
    <n v="2672.4"/>
    <n v="0"/>
    <n v="0"/>
  </r>
  <r>
    <x v="162"/>
    <x v="162"/>
    <x v="7"/>
    <x v="7"/>
    <x v="1"/>
    <s v="LEK"/>
    <n v="0"/>
    <n v="10046.4"/>
    <n v="10046.4"/>
    <n v="0"/>
    <n v="0"/>
  </r>
  <r>
    <x v="163"/>
    <x v="163"/>
    <x v="7"/>
    <x v="7"/>
    <x v="1"/>
    <s v="LEK"/>
    <n v="0"/>
    <n v="12450"/>
    <n v="12450"/>
    <n v="0"/>
    <n v="0"/>
  </r>
  <r>
    <x v="164"/>
    <x v="164"/>
    <x v="7"/>
    <x v="7"/>
    <x v="1"/>
    <s v="LEK"/>
    <n v="0"/>
    <n v="7964.4"/>
    <n v="7964.4"/>
    <n v="0"/>
    <n v="0"/>
  </r>
  <r>
    <x v="165"/>
    <x v="165"/>
    <x v="7"/>
    <x v="7"/>
    <x v="1"/>
    <s v="LEK"/>
    <n v="0"/>
    <n v="3740.4"/>
    <n v="3740.4"/>
    <n v="0"/>
    <n v="0"/>
  </r>
  <r>
    <x v="166"/>
    <x v="166"/>
    <x v="7"/>
    <x v="7"/>
    <x v="1"/>
    <s v="LEK"/>
    <n v="0"/>
    <n v="990"/>
    <n v="990"/>
    <n v="0"/>
    <n v="0"/>
  </r>
  <r>
    <x v="167"/>
    <x v="167"/>
    <x v="7"/>
    <x v="7"/>
    <x v="1"/>
    <s v="LEK"/>
    <n v="0"/>
    <n v="2289.6"/>
    <n v="2289.6"/>
    <n v="0"/>
    <n v="0"/>
  </r>
  <r>
    <x v="168"/>
    <x v="168"/>
    <x v="7"/>
    <x v="7"/>
    <x v="1"/>
    <s v="LEK"/>
    <n v="0"/>
    <n v="9334.7999999999993"/>
    <n v="9334.7999999999993"/>
    <n v="0"/>
    <n v="0"/>
  </r>
  <r>
    <x v="169"/>
    <x v="169"/>
    <x v="7"/>
    <x v="7"/>
    <x v="1"/>
    <s v="LEK"/>
    <n v="0"/>
    <n v="10785.6"/>
    <n v="10785.6"/>
    <n v="0"/>
    <n v="0"/>
  </r>
  <r>
    <x v="170"/>
    <x v="170"/>
    <x v="7"/>
    <x v="7"/>
    <x v="1"/>
    <s v="LEK"/>
    <n v="0"/>
    <n v="5029.2"/>
    <n v="5029.2"/>
    <n v="0"/>
    <n v="0"/>
  </r>
  <r>
    <x v="171"/>
    <x v="171"/>
    <x v="7"/>
    <x v="7"/>
    <x v="1"/>
    <s v="LEK"/>
    <n v="0"/>
    <n v="2749.2"/>
    <n v="2749.2"/>
    <n v="0"/>
    <n v="0"/>
  </r>
  <r>
    <x v="172"/>
    <x v="172"/>
    <x v="7"/>
    <x v="7"/>
    <x v="1"/>
    <s v="LEK"/>
    <n v="0"/>
    <n v="5674.8"/>
    <n v="5674.8"/>
    <n v="0"/>
    <n v="0"/>
  </r>
  <r>
    <x v="173"/>
    <x v="173"/>
    <x v="7"/>
    <x v="7"/>
    <x v="1"/>
    <s v="LEK"/>
    <n v="0"/>
    <n v="6655.2"/>
    <n v="6655.2"/>
    <n v="0"/>
    <n v="0"/>
  </r>
  <r>
    <x v="174"/>
    <x v="174"/>
    <x v="7"/>
    <x v="7"/>
    <x v="1"/>
    <s v="LEK"/>
    <n v="0"/>
    <n v="1380"/>
    <n v="1380"/>
    <n v="0"/>
    <n v="0"/>
  </r>
  <r>
    <x v="175"/>
    <x v="175"/>
    <x v="7"/>
    <x v="7"/>
    <x v="1"/>
    <s v="LEK"/>
    <n v="0"/>
    <n v="7174.8"/>
    <n v="7174.8"/>
    <n v="0"/>
    <n v="0"/>
  </r>
  <r>
    <x v="176"/>
    <x v="176"/>
    <x v="7"/>
    <x v="7"/>
    <x v="1"/>
    <s v="LEK"/>
    <n v="0"/>
    <n v="7089.6"/>
    <n v="7089.6"/>
    <n v="0"/>
    <n v="0"/>
  </r>
  <r>
    <x v="177"/>
    <x v="177"/>
    <x v="7"/>
    <x v="7"/>
    <x v="1"/>
    <s v="LEK"/>
    <n v="0"/>
    <n v="12849.6"/>
    <n v="12849.6"/>
    <n v="0"/>
    <n v="0"/>
  </r>
  <r>
    <x v="178"/>
    <x v="178"/>
    <x v="7"/>
    <x v="7"/>
    <x v="1"/>
    <s v="LEK"/>
    <n v="0"/>
    <n v="600"/>
    <n v="600"/>
    <n v="0"/>
    <n v="0"/>
  </r>
  <r>
    <x v="179"/>
    <x v="179"/>
    <x v="7"/>
    <x v="7"/>
    <x v="1"/>
    <s v="LEK"/>
    <n v="0"/>
    <n v="11180.4"/>
    <n v="11180.4"/>
    <n v="0"/>
    <n v="0"/>
  </r>
  <r>
    <x v="180"/>
    <x v="180"/>
    <x v="7"/>
    <x v="7"/>
    <x v="1"/>
    <s v="LEK"/>
    <n v="0"/>
    <n v="4740"/>
    <n v="4740"/>
    <n v="0"/>
    <n v="0"/>
  </r>
  <r>
    <x v="181"/>
    <x v="181"/>
    <x v="7"/>
    <x v="7"/>
    <x v="1"/>
    <s v="LEK"/>
    <n v="0"/>
    <n v="789.6"/>
    <n v="789.6"/>
    <n v="0"/>
    <n v="0"/>
  </r>
  <r>
    <x v="182"/>
    <x v="182"/>
    <x v="7"/>
    <x v="7"/>
    <x v="1"/>
    <s v="LEK"/>
    <n v="0"/>
    <n v="2469.6"/>
    <n v="2469.6"/>
    <n v="0"/>
    <n v="0"/>
  </r>
  <r>
    <x v="183"/>
    <x v="183"/>
    <x v="7"/>
    <x v="7"/>
    <x v="1"/>
    <s v="LEK"/>
    <n v="0"/>
    <n v="6960"/>
    <n v="6960"/>
    <n v="0"/>
    <n v="0"/>
  </r>
  <r>
    <x v="184"/>
    <x v="184"/>
    <x v="7"/>
    <x v="7"/>
    <x v="1"/>
    <s v="LEK"/>
    <n v="0"/>
    <n v="2052"/>
    <n v="2052"/>
    <n v="0"/>
    <n v="0"/>
  </r>
  <r>
    <x v="185"/>
    <x v="185"/>
    <x v="7"/>
    <x v="7"/>
    <x v="1"/>
    <s v="LEK"/>
    <n v="0"/>
    <n v="7800"/>
    <n v="7800"/>
    <n v="0"/>
    <n v="0"/>
  </r>
  <r>
    <x v="186"/>
    <x v="186"/>
    <x v="7"/>
    <x v="7"/>
    <x v="1"/>
    <s v="LEK"/>
    <n v="0"/>
    <n v="53220"/>
    <n v="53220"/>
    <n v="0"/>
    <n v="0"/>
  </r>
  <r>
    <x v="187"/>
    <x v="187"/>
    <x v="7"/>
    <x v="7"/>
    <x v="1"/>
    <s v="LEK"/>
    <n v="0"/>
    <n v="11919.6"/>
    <n v="11919.6"/>
    <n v="0"/>
    <n v="0"/>
  </r>
  <r>
    <x v="188"/>
    <x v="188"/>
    <x v="7"/>
    <x v="7"/>
    <x v="1"/>
    <s v="LEK"/>
    <n v="0"/>
    <n v="4760.3999999999996"/>
    <n v="4760.3999999999996"/>
    <n v="0"/>
    <n v="0"/>
  </r>
  <r>
    <x v="189"/>
    <x v="189"/>
    <x v="7"/>
    <x v="7"/>
    <x v="1"/>
    <s v="LEK"/>
    <n v="0"/>
    <n v="1980"/>
    <n v="1980"/>
    <n v="0"/>
    <n v="0"/>
  </r>
  <r>
    <x v="190"/>
    <x v="190"/>
    <x v="7"/>
    <x v="7"/>
    <x v="1"/>
    <s v="LEK"/>
    <n v="0"/>
    <n v="3565.2"/>
    <n v="3565.2"/>
    <n v="0"/>
    <n v="0"/>
  </r>
  <r>
    <x v="191"/>
    <x v="191"/>
    <x v="7"/>
    <x v="7"/>
    <x v="1"/>
    <s v="LEK"/>
    <n v="0"/>
    <n v="5280"/>
    <n v="5280"/>
    <n v="0"/>
    <n v="0"/>
  </r>
  <r>
    <x v="192"/>
    <x v="192"/>
    <x v="7"/>
    <x v="7"/>
    <x v="1"/>
    <s v="LEK"/>
    <n v="0"/>
    <n v="4449.6000000000004"/>
    <n v="4449.6000000000004"/>
    <n v="0"/>
    <n v="0"/>
  </r>
  <r>
    <x v="193"/>
    <x v="193"/>
    <x v="7"/>
    <x v="7"/>
    <x v="1"/>
    <s v="LEK"/>
    <n v="0"/>
    <n v="9034.7999999999993"/>
    <n v="9034.7999999999993"/>
    <n v="0"/>
    <n v="0"/>
  </r>
  <r>
    <x v="194"/>
    <x v="194"/>
    <x v="7"/>
    <x v="7"/>
    <x v="1"/>
    <s v="LEK"/>
    <n v="0"/>
    <n v="5940"/>
    <n v="5940"/>
    <n v="0"/>
    <n v="0"/>
  </r>
  <r>
    <x v="195"/>
    <x v="195"/>
    <x v="7"/>
    <x v="7"/>
    <x v="1"/>
    <s v="LEK"/>
    <n v="0"/>
    <n v="1980"/>
    <n v="1980"/>
    <n v="0"/>
    <n v="0"/>
  </r>
  <r>
    <x v="196"/>
    <x v="196"/>
    <x v="7"/>
    <x v="7"/>
    <x v="1"/>
    <s v="LEK"/>
    <n v="0"/>
    <n v="7740"/>
    <n v="7740"/>
    <n v="0"/>
    <n v="0"/>
  </r>
  <r>
    <x v="197"/>
    <x v="197"/>
    <x v="7"/>
    <x v="7"/>
    <x v="1"/>
    <s v="LEK"/>
    <n v="0"/>
    <n v="29010"/>
    <n v="29010"/>
    <n v="0"/>
    <n v="0"/>
  </r>
  <r>
    <x v="198"/>
    <x v="198"/>
    <x v="7"/>
    <x v="7"/>
    <x v="1"/>
    <s v="LEK"/>
    <n v="0"/>
    <n v="11829.6"/>
    <n v="11829.6"/>
    <n v="0"/>
    <n v="0"/>
  </r>
  <r>
    <x v="199"/>
    <x v="199"/>
    <x v="7"/>
    <x v="7"/>
    <x v="1"/>
    <s v="LEK"/>
    <n v="0"/>
    <n v="3069.6"/>
    <n v="3069.6"/>
    <n v="0"/>
    <n v="0"/>
  </r>
  <r>
    <x v="200"/>
    <x v="200"/>
    <x v="7"/>
    <x v="7"/>
    <x v="1"/>
    <s v="LEK"/>
    <n v="0"/>
    <n v="3480"/>
    <n v="3480"/>
    <n v="0"/>
    <n v="0"/>
  </r>
  <r>
    <x v="201"/>
    <x v="201"/>
    <x v="7"/>
    <x v="7"/>
    <x v="1"/>
    <s v="LEK"/>
    <n v="0"/>
    <n v="17310"/>
    <n v="17310"/>
    <n v="0"/>
    <n v="0"/>
  </r>
  <r>
    <x v="202"/>
    <x v="202"/>
    <x v="7"/>
    <x v="7"/>
    <x v="1"/>
    <s v="LEK"/>
    <n v="0"/>
    <n v="4980"/>
    <n v="4980"/>
    <n v="0"/>
    <n v="0"/>
  </r>
  <r>
    <x v="203"/>
    <x v="203"/>
    <x v="7"/>
    <x v="7"/>
    <x v="1"/>
    <s v="LEK"/>
    <n v="0"/>
    <n v="9380.4"/>
    <n v="9380.4"/>
    <n v="0"/>
    <n v="0"/>
  </r>
  <r>
    <x v="204"/>
    <x v="204"/>
    <x v="7"/>
    <x v="7"/>
    <x v="1"/>
    <s v="LEK"/>
    <n v="0"/>
    <n v="5859.6"/>
    <n v="5859.6"/>
    <n v="0"/>
    <n v="0"/>
  </r>
  <r>
    <x v="205"/>
    <x v="205"/>
    <x v="7"/>
    <x v="7"/>
    <x v="1"/>
    <s v="LEK"/>
    <n v="0"/>
    <n v="1689.6"/>
    <n v="1689.6"/>
    <n v="0"/>
    <n v="0"/>
  </r>
  <r>
    <x v="206"/>
    <x v="206"/>
    <x v="7"/>
    <x v="7"/>
    <x v="1"/>
    <s v="LEK"/>
    <n v="0"/>
    <n v="6980.4"/>
    <n v="6980.4"/>
    <n v="0"/>
    <n v="0"/>
  </r>
  <r>
    <x v="207"/>
    <x v="207"/>
    <x v="5"/>
    <x v="4"/>
    <x v="0"/>
    <s v="EUR"/>
    <n v="239310"/>
    <m/>
    <n v="17154"/>
    <n v="-17154"/>
    <n v="222156"/>
  </r>
  <r>
    <x v="208"/>
    <x v="208"/>
    <x v="7"/>
    <x v="7"/>
    <x v="1"/>
    <s v="LEK"/>
    <n v="0"/>
    <n v="118035.6"/>
    <n v="118035.6"/>
    <n v="0"/>
    <n v="0"/>
  </r>
  <r>
    <x v="209"/>
    <x v="209"/>
    <x v="7"/>
    <x v="7"/>
    <x v="1"/>
    <s v="LEK"/>
    <n v="0"/>
    <n v="2979.6"/>
    <n v="2979.6"/>
    <n v="0"/>
    <n v="0"/>
  </r>
  <r>
    <x v="210"/>
    <x v="210"/>
    <x v="7"/>
    <x v="7"/>
    <x v="1"/>
    <s v="LEK"/>
    <n v="0"/>
    <n v="4474.8"/>
    <n v="4474.8"/>
    <n v="0"/>
    <n v="0"/>
  </r>
  <r>
    <x v="211"/>
    <x v="211"/>
    <x v="7"/>
    <x v="7"/>
    <x v="1"/>
    <s v="LEK"/>
    <n v="0"/>
    <n v="11114.4"/>
    <n v="11114.4"/>
    <n v="0"/>
    <n v="0"/>
  </r>
  <r>
    <x v="212"/>
    <x v="212"/>
    <x v="7"/>
    <x v="7"/>
    <x v="1"/>
    <s v="LEK"/>
    <n v="0"/>
    <n v="5990.4"/>
    <n v="5990.4"/>
    <n v="0"/>
    <n v="0"/>
  </r>
  <r>
    <x v="213"/>
    <x v="213"/>
    <x v="7"/>
    <x v="7"/>
    <x v="1"/>
    <s v="LEK"/>
    <n v="0"/>
    <n v="2970"/>
    <n v="2970"/>
    <n v="0"/>
    <n v="0"/>
  </r>
  <r>
    <x v="214"/>
    <x v="214"/>
    <x v="7"/>
    <x v="7"/>
    <x v="1"/>
    <s v="LEK"/>
    <n v="0"/>
    <n v="9663.6"/>
    <n v="9663.6"/>
    <n v="0"/>
    <n v="0"/>
  </r>
  <r>
    <x v="215"/>
    <x v="215"/>
    <x v="7"/>
    <x v="7"/>
    <x v="1"/>
    <s v="LEK"/>
    <n v="0"/>
    <n v="20870.400000000001"/>
    <n v="20870.400000000001"/>
    <n v="0"/>
    <n v="0"/>
  </r>
  <r>
    <x v="216"/>
    <x v="216"/>
    <x v="7"/>
    <x v="7"/>
    <x v="1"/>
    <s v="LEK"/>
    <n v="0"/>
    <n v="6270"/>
    <n v="6270"/>
    <n v="0"/>
    <n v="0"/>
  </r>
  <r>
    <x v="217"/>
    <x v="16"/>
    <x v="7"/>
    <x v="7"/>
    <x v="1"/>
    <s v="LEK"/>
    <n v="0"/>
    <n v="12124.8"/>
    <n v="12124.8"/>
    <n v="0"/>
    <n v="0"/>
  </r>
  <r>
    <x v="218"/>
    <x v="217"/>
    <x v="7"/>
    <x v="7"/>
    <x v="1"/>
    <s v="LEK"/>
    <n v="0"/>
    <n v="61689.599999999999"/>
    <n v="61689.599999999999"/>
    <n v="0"/>
    <n v="0"/>
  </r>
  <r>
    <x v="219"/>
    <x v="218"/>
    <x v="7"/>
    <x v="7"/>
    <x v="1"/>
    <s v="LEK"/>
    <n v="0"/>
    <n v="354440.4"/>
    <n v="354440.4"/>
    <n v="0"/>
    <n v="0"/>
  </r>
  <r>
    <x v="220"/>
    <x v="219"/>
    <x v="7"/>
    <x v="7"/>
    <x v="1"/>
    <s v="LEK"/>
    <n v="0"/>
    <n v="11109.6"/>
    <n v="11109.6"/>
    <n v="0"/>
    <n v="0"/>
  </r>
  <r>
    <x v="221"/>
    <x v="220"/>
    <x v="7"/>
    <x v="7"/>
    <x v="1"/>
    <s v="LEK"/>
    <n v="0"/>
    <n v="3985.2"/>
    <n v="3985.2"/>
    <n v="0"/>
    <n v="0"/>
  </r>
  <r>
    <x v="222"/>
    <x v="221"/>
    <x v="7"/>
    <x v="7"/>
    <x v="1"/>
    <s v="LEK"/>
    <n v="0"/>
    <n v="24099.599999999999"/>
    <n v="24099.599999999999"/>
    <n v="0"/>
    <n v="0"/>
  </r>
  <r>
    <x v="223"/>
    <x v="222"/>
    <x v="7"/>
    <x v="7"/>
    <x v="1"/>
    <s v="LEK"/>
    <n v="0"/>
    <n v="8281.2000000000007"/>
    <n v="8281.2000000000007"/>
    <n v="0"/>
    <n v="0"/>
  </r>
  <r>
    <x v="224"/>
    <x v="223"/>
    <x v="6"/>
    <x v="5"/>
    <x v="1"/>
    <s v="LEK"/>
    <n v="26316374.140000001"/>
    <m/>
    <n v="26017179"/>
    <n v="-26017179"/>
    <n v="299195.1400000006"/>
  </r>
  <r>
    <x v="225"/>
    <x v="224"/>
    <x v="6"/>
    <x v="5"/>
    <x v="1"/>
    <s v="LEK"/>
    <n v="0"/>
    <n v="9490254.1699999999"/>
    <m/>
    <n v="9490254.1699999999"/>
    <n v="9490254.1699999999"/>
  </r>
  <r>
    <x v="226"/>
    <x v="225"/>
    <x v="9"/>
    <x v="4"/>
    <x v="0"/>
    <s v="LEK"/>
    <n v="-3780726.04"/>
    <n v="47535261.030000001"/>
    <n v="44079658.020000003"/>
    <n v="3455603.01"/>
    <n v="-325123.03000000026"/>
  </r>
  <r>
    <x v="227"/>
    <x v="226"/>
    <x v="9"/>
    <x v="4"/>
    <x v="0"/>
    <s v="LEK"/>
    <n v="-853992"/>
    <n v="12830738"/>
    <n v="13071073"/>
    <n v="-240335"/>
    <n v="-1094327"/>
  </r>
  <r>
    <x v="228"/>
    <x v="227"/>
    <x v="10"/>
    <x v="4"/>
    <x v="0"/>
    <s v="LEK"/>
    <n v="0"/>
    <n v="567275"/>
    <n v="567275"/>
    <n v="0"/>
    <n v="0"/>
  </r>
  <r>
    <x v="229"/>
    <x v="228"/>
    <x v="10"/>
    <x v="4"/>
    <x v="0"/>
    <s v="LEK"/>
    <n v="-198213"/>
    <n v="3842240"/>
    <n v="4046907"/>
    <n v="-204667"/>
    <n v="-402880"/>
  </r>
  <r>
    <x v="230"/>
    <x v="229"/>
    <x v="10"/>
    <x v="4"/>
    <x v="0"/>
    <s v="LEK"/>
    <n v="-7799060"/>
    <n v="24763257"/>
    <n v="19185292.845868371"/>
    <n v="5577964.1541316286"/>
    <n v="-2221095.8458683714"/>
  </r>
  <r>
    <x v="231"/>
    <x v="230"/>
    <x v="6"/>
    <x v="5"/>
    <x v="1"/>
    <s v="LEK"/>
    <n v="-6331881.7699999996"/>
    <n v="48860806"/>
    <n v="44478307.539999999"/>
    <n v="4382498.46"/>
    <n v="-1949383.3099999996"/>
  </r>
  <r>
    <x v="232"/>
    <x v="231"/>
    <x v="6"/>
    <x v="5"/>
    <x v="1"/>
    <s v="LEK"/>
    <n v="4365096.7"/>
    <n v="1163892"/>
    <n v="5528989"/>
    <n v="-4365097"/>
    <n v="-0.29999999981373549"/>
  </r>
  <r>
    <x v="233"/>
    <x v="232"/>
    <x v="6"/>
    <x v="5"/>
    <x v="1"/>
    <s v="LEK"/>
    <n v="32485.067500000001"/>
    <n v="71441925.315775618"/>
    <n v="69451405"/>
    <n v="1990520.3157756042"/>
    <n v="2023005.3832756041"/>
  </r>
  <r>
    <x v="234"/>
    <x v="233"/>
    <x v="6"/>
    <x v="5"/>
    <x v="1"/>
    <s v="LEK"/>
    <n v="-0.99999990000000016"/>
    <n v="117035437"/>
    <n v="117035437.01000001"/>
    <n v="-0.01"/>
    <n v="-1.0099999000000002"/>
  </r>
  <r>
    <x v="235"/>
    <x v="234"/>
    <x v="10"/>
    <x v="4"/>
    <x v="0"/>
    <s v="LEK"/>
    <n v="0"/>
    <n v="57856732"/>
    <n v="57856732"/>
    <n v="0"/>
    <n v="0"/>
  </r>
  <r>
    <x v="236"/>
    <x v="235"/>
    <x v="6"/>
    <x v="5"/>
    <x v="1"/>
    <s v="LEK"/>
    <n v="13196654"/>
    <n v="51140850"/>
    <n v="60002705"/>
    <n v="-8861855"/>
    <n v="4334799"/>
  </r>
  <r>
    <x v="237"/>
    <x v="236"/>
    <x v="11"/>
    <x v="8"/>
    <x v="1"/>
    <s v="LEK"/>
    <m/>
    <m/>
    <m/>
    <n v="0"/>
    <n v="0"/>
  </r>
  <r>
    <x v="238"/>
    <x v="237"/>
    <x v="10"/>
    <x v="4"/>
    <x v="0"/>
    <s v="LEK"/>
    <n v="-190466.57350000006"/>
    <n v="2292649"/>
    <n v="2415766.7500000009"/>
    <n v="-123117.75000000089"/>
    <n v="-313584.32350000093"/>
  </r>
  <r>
    <x v="239"/>
    <x v="238"/>
    <x v="12"/>
    <x v="9"/>
    <x v="0"/>
    <s v="EUR"/>
    <n v="-2.7998999999999997E-3"/>
    <m/>
    <m/>
    <n v="0"/>
    <n v="-2.7998999999999997E-3"/>
  </r>
  <r>
    <x v="240"/>
    <x v="239"/>
    <x v="13"/>
    <x v="5"/>
    <x v="1"/>
    <s v="LEK"/>
    <n v="1000"/>
    <m/>
    <m/>
    <n v="0"/>
    <n v="1000"/>
  </r>
  <r>
    <x v="241"/>
    <x v="240"/>
    <x v="5"/>
    <x v="4"/>
    <x v="0"/>
    <s v="LEK"/>
    <n v="-410"/>
    <n v="410"/>
    <m/>
    <n v="410"/>
    <n v="0"/>
  </r>
  <r>
    <x v="242"/>
    <x v="241"/>
    <x v="7"/>
    <x v="5"/>
    <x v="1"/>
    <s v="LEK"/>
    <n v="47746"/>
    <n v="324000"/>
    <n v="371746"/>
    <n v="-47746"/>
    <n v="0"/>
  </r>
  <r>
    <x v="243"/>
    <x v="242"/>
    <x v="9"/>
    <x v="4"/>
    <x v="0"/>
    <s v="LEK"/>
    <n v="-268844"/>
    <n v="268844"/>
    <m/>
    <n v="268844"/>
    <n v="0"/>
  </r>
  <r>
    <x v="244"/>
    <x v="243"/>
    <x v="12"/>
    <x v="9"/>
    <x v="0"/>
    <s v="LEK"/>
    <n v="-3.899999999999999E-3"/>
    <m/>
    <m/>
    <n v="0"/>
    <n v="-3.899999999999999E-3"/>
  </r>
  <r>
    <x v="245"/>
    <x v="244"/>
    <x v="14"/>
    <x v="10"/>
    <x v="1"/>
    <s v="LEK"/>
    <n v="408349.2"/>
    <n v="244135.06"/>
    <n v="408349.2"/>
    <n v="-164214.14000000001"/>
    <n v="244135.06"/>
  </r>
  <r>
    <x v="246"/>
    <x v="245"/>
    <x v="15"/>
    <x v="11"/>
    <x v="1"/>
    <s v="LEK"/>
    <n v="19183933.620000102"/>
    <n v="724096414.20000005"/>
    <n v="720672108.07000005"/>
    <n v="3424306.13"/>
    <n v="22608239.750000101"/>
  </r>
  <r>
    <x v="247"/>
    <x v="246"/>
    <x v="15"/>
    <x v="11"/>
    <x v="1"/>
    <s v="LEK"/>
    <n v="21438232.059999999"/>
    <n v="111195831.98"/>
    <n v="129789231.58"/>
    <n v="-18593399.600000001"/>
    <n v="2844832.4599999972"/>
  </r>
  <r>
    <x v="248"/>
    <x v="247"/>
    <x v="15"/>
    <x v="11"/>
    <x v="1"/>
    <s v="EUR"/>
    <n v="4782670.1812000005"/>
    <n v="66507859.75"/>
    <n v="67764857.437999994"/>
    <n v="-1256997.6879999924"/>
    <n v="3525672.4932000078"/>
  </r>
  <r>
    <x v="249"/>
    <x v="248"/>
    <x v="15"/>
    <x v="11"/>
    <x v="1"/>
    <s v="USD"/>
    <n v="29392.6129999"/>
    <n v="389494442.76958925"/>
    <n v="389463096.06380004"/>
    <n v="31346.705789184569"/>
    <n v="60739.318789084573"/>
  </r>
  <r>
    <x v="250"/>
    <x v="249"/>
    <x v="16"/>
    <x v="11"/>
    <x v="1"/>
    <s v="LEK"/>
    <n v="7826065.0000003008"/>
    <n v="702773289.15999997"/>
    <n v="709685621.10000002"/>
    <n v="-6912331.9400000004"/>
    <n v="913733.06000030041"/>
  </r>
  <r>
    <x v="251"/>
    <x v="250"/>
    <x v="17"/>
    <x v="12"/>
    <x v="2"/>
    <s v="LEK"/>
    <n v="-4.5998999999999988E-3"/>
    <n v="581274193.20990002"/>
    <n v="581274193.20519996"/>
    <n v="4.7002410888671879E-3"/>
    <n v="1.003410888671891E-4"/>
  </r>
  <r>
    <x v="252"/>
    <x v="251"/>
    <x v="17"/>
    <x v="12"/>
    <x v="2"/>
    <s v="LEK"/>
    <n v="0"/>
    <n v="106396018.95"/>
    <n v="106396018.95"/>
    <n v="0"/>
    <n v="0"/>
  </r>
  <r>
    <x v="253"/>
    <x v="252"/>
    <x v="17"/>
    <x v="12"/>
    <x v="2"/>
    <s v="LEK"/>
    <n v="0"/>
    <n v="55769618.450000003"/>
    <n v="55769618.450000003"/>
    <n v="0"/>
    <n v="0"/>
  </r>
  <r>
    <x v="254"/>
    <x v="253"/>
    <x v="17"/>
    <x v="12"/>
    <x v="2"/>
    <s v="LEK"/>
    <n v="0"/>
    <n v="547197658.86000001"/>
    <n v="547197658.86000001"/>
    <n v="0"/>
    <n v="0"/>
  </r>
  <r>
    <x v="255"/>
    <x v="254"/>
    <x v="18"/>
    <x v="13"/>
    <x v="3"/>
    <s v="LEK"/>
    <n v="0"/>
    <n v="3099120"/>
    <m/>
    <n v="3099120"/>
    <n v="3099120"/>
  </r>
  <r>
    <x v="256"/>
    <x v="255"/>
    <x v="18"/>
    <x v="13"/>
    <x v="3"/>
    <s v="LEK"/>
    <n v="0"/>
    <n v="3442194.32"/>
    <m/>
    <n v="3442194.32"/>
    <n v="3442194.32"/>
  </r>
  <r>
    <x v="257"/>
    <x v="256"/>
    <x v="18"/>
    <x v="13"/>
    <x v="3"/>
    <s v="LEK"/>
    <n v="0"/>
    <n v="9800"/>
    <m/>
    <n v="9800"/>
    <n v="9800"/>
  </r>
  <r>
    <x v="258"/>
    <x v="257"/>
    <x v="19"/>
    <x v="14"/>
    <x v="3"/>
    <s v="LEK"/>
    <n v="0"/>
    <n v="259569895.52000001"/>
    <m/>
    <n v="259569895.52000001"/>
    <n v="259569895.52000001"/>
  </r>
  <r>
    <x v="259"/>
    <x v="258"/>
    <x v="18"/>
    <x v="13"/>
    <x v="3"/>
    <s v="LEK"/>
    <n v="0"/>
    <n v="431593.05489999993"/>
    <m/>
    <n v="431593.05490000005"/>
    <n v="431593.05490000005"/>
  </r>
  <r>
    <x v="260"/>
    <x v="259"/>
    <x v="18"/>
    <x v="13"/>
    <x v="3"/>
    <s v="LEK"/>
    <n v="0"/>
    <n v="733962.15629999992"/>
    <m/>
    <n v="733962.15629999992"/>
    <n v="733962.15629999992"/>
  </r>
  <r>
    <x v="261"/>
    <x v="260"/>
    <x v="18"/>
    <x v="13"/>
    <x v="3"/>
    <s v="LEK"/>
    <n v="0"/>
    <n v="2563073.15"/>
    <m/>
    <n v="2563073.15"/>
    <n v="2563073.15"/>
  </r>
  <r>
    <x v="262"/>
    <x v="261"/>
    <x v="18"/>
    <x v="13"/>
    <x v="3"/>
    <s v="LEK"/>
    <n v="0"/>
    <n v="1876203.53"/>
    <m/>
    <n v="1876203.53"/>
    <n v="1876203.53"/>
  </r>
  <r>
    <x v="263"/>
    <x v="262"/>
    <x v="18"/>
    <x v="13"/>
    <x v="3"/>
    <s v="LEK"/>
    <n v="0"/>
    <n v="1406396.72"/>
    <m/>
    <n v="1406396.72"/>
    <n v="1406396.72"/>
  </r>
  <r>
    <x v="264"/>
    <x v="263"/>
    <x v="18"/>
    <x v="13"/>
    <x v="3"/>
    <s v="LEK"/>
    <n v="0"/>
    <n v="5376210"/>
    <m/>
    <n v="5376210"/>
    <n v="5376210"/>
  </r>
  <r>
    <x v="265"/>
    <x v="264"/>
    <x v="18"/>
    <x v="13"/>
    <x v="3"/>
    <s v="LEK"/>
    <n v="0"/>
    <n v="5400"/>
    <m/>
    <n v="5400"/>
    <n v="5400"/>
  </r>
  <r>
    <x v="266"/>
    <x v="265"/>
    <x v="18"/>
    <x v="13"/>
    <x v="3"/>
    <s v="LEK"/>
    <n v="0"/>
    <n v="537473.35190000001"/>
    <m/>
    <n v="537473.35190000001"/>
    <n v="537473.35190000001"/>
  </r>
  <r>
    <x v="267"/>
    <x v="266"/>
    <x v="18"/>
    <x v="13"/>
    <x v="3"/>
    <s v="LEK"/>
    <n v="0"/>
    <n v="1718972.1012773002"/>
    <m/>
    <n v="1718972.1012773002"/>
    <n v="1718972.1012773002"/>
  </r>
  <r>
    <x v="268"/>
    <x v="267"/>
    <x v="18"/>
    <x v="13"/>
    <x v="3"/>
    <s v="LEK"/>
    <n v="0"/>
    <n v="911225.1"/>
    <m/>
    <n v="911225.1"/>
    <n v="911225.1"/>
  </r>
  <r>
    <x v="269"/>
    <x v="268"/>
    <x v="18"/>
    <x v="13"/>
    <x v="3"/>
    <s v="LEK"/>
    <n v="0"/>
    <n v="7016520.8038692996"/>
    <m/>
    <n v="7016520.8038692996"/>
    <n v="7016520.8038692996"/>
  </r>
  <r>
    <x v="270"/>
    <x v="269"/>
    <x v="18"/>
    <x v="13"/>
    <x v="3"/>
    <s v="LEK"/>
    <n v="0"/>
    <n v="4835149.0199999996"/>
    <m/>
    <n v="4835149.0199999996"/>
    <n v="4835149.0199999996"/>
  </r>
  <r>
    <x v="271"/>
    <x v="270"/>
    <x v="18"/>
    <x v="13"/>
    <x v="3"/>
    <s v="LEK"/>
    <n v="0"/>
    <n v="273000"/>
    <m/>
    <n v="273000"/>
    <n v="273000"/>
  </r>
  <r>
    <x v="272"/>
    <x v="271"/>
    <x v="18"/>
    <x v="13"/>
    <x v="3"/>
    <s v="LEK"/>
    <n v="0"/>
    <n v="263575.96000000002"/>
    <m/>
    <n v="263575.96000000002"/>
    <n v="263575.96000000002"/>
  </r>
  <r>
    <x v="273"/>
    <x v="272"/>
    <x v="18"/>
    <x v="13"/>
    <x v="3"/>
    <s v="LEK"/>
    <n v="0"/>
    <n v="21099724.359999999"/>
    <m/>
    <n v="21099724.359999999"/>
    <n v="21099724.359999999"/>
  </r>
  <r>
    <x v="274"/>
    <x v="273"/>
    <x v="18"/>
    <x v="13"/>
    <x v="3"/>
    <s v="LEK"/>
    <n v="0"/>
    <n v="1044520.8"/>
    <m/>
    <n v="1044520.8"/>
    <n v="1044520.8"/>
  </r>
  <r>
    <x v="275"/>
    <x v="274"/>
    <x v="18"/>
    <x v="13"/>
    <x v="3"/>
    <s v="LEK"/>
    <n v="0"/>
    <n v="43833634.292990007"/>
    <m/>
    <n v="43833634.292989999"/>
    <n v="43833634.292989999"/>
  </r>
  <r>
    <x v="276"/>
    <x v="275"/>
    <x v="18"/>
    <x v="13"/>
    <x v="3"/>
    <s v="LEK"/>
    <n v="0"/>
    <n v="14591904.999999998"/>
    <m/>
    <n v="14591904.999999998"/>
    <n v="14591904.999999998"/>
  </r>
  <r>
    <x v="277"/>
    <x v="276"/>
    <x v="18"/>
    <x v="13"/>
    <x v="3"/>
    <s v="LEK"/>
    <n v="0"/>
    <n v="1125549.7690841001"/>
    <m/>
    <n v="1125549.7690841001"/>
    <n v="1125549.7690841001"/>
  </r>
  <r>
    <x v="278"/>
    <x v="277"/>
    <x v="18"/>
    <x v="13"/>
    <x v="3"/>
    <s v="LEK"/>
    <n v="0"/>
    <n v="11938"/>
    <m/>
    <n v="11938"/>
    <n v="11938"/>
  </r>
  <r>
    <x v="279"/>
    <x v="278"/>
    <x v="18"/>
    <x v="13"/>
    <x v="3"/>
    <s v="LEK"/>
    <n v="0"/>
    <n v="120000"/>
    <m/>
    <n v="120000"/>
    <n v="120000"/>
  </r>
  <r>
    <x v="280"/>
    <x v="279"/>
    <x v="18"/>
    <x v="13"/>
    <x v="3"/>
    <s v="LEK"/>
    <n v="0"/>
    <n v="23910.6"/>
    <m/>
    <n v="23910.6"/>
    <n v="23910.6"/>
  </r>
  <r>
    <x v="281"/>
    <x v="280"/>
    <x v="18"/>
    <x v="13"/>
    <x v="3"/>
    <s v="LEK"/>
    <n v="0"/>
    <n v="89261.8"/>
    <m/>
    <n v="89261.8"/>
    <n v="89261.8"/>
  </r>
  <r>
    <x v="282"/>
    <x v="281"/>
    <x v="18"/>
    <x v="13"/>
    <x v="3"/>
    <s v="LEK"/>
    <n v="0"/>
    <n v="112891.66"/>
    <m/>
    <n v="112891.66"/>
    <n v="112891.66"/>
  </r>
  <r>
    <x v="283"/>
    <x v="282"/>
    <x v="18"/>
    <x v="13"/>
    <x v="3"/>
    <s v="LEK"/>
    <n v="0"/>
    <n v="596252.58245670004"/>
    <m/>
    <n v="596252.58245669992"/>
    <n v="596252.58245669992"/>
  </r>
  <r>
    <x v="284"/>
    <x v="283"/>
    <x v="18"/>
    <x v="13"/>
    <x v="3"/>
    <s v="LEK"/>
    <n v="0"/>
    <n v="30708.38"/>
    <m/>
    <n v="30708.38"/>
    <n v="30708.38"/>
  </r>
  <r>
    <x v="285"/>
    <x v="284"/>
    <x v="18"/>
    <x v="13"/>
    <x v="3"/>
    <s v="LEK"/>
    <n v="0"/>
    <n v="75095.740000000005"/>
    <m/>
    <n v="75095.740000000005"/>
    <n v="75095.740000000005"/>
  </r>
  <r>
    <x v="286"/>
    <x v="285"/>
    <x v="18"/>
    <x v="13"/>
    <x v="3"/>
    <s v="LEK"/>
    <n v="0"/>
    <n v="234676"/>
    <m/>
    <n v="234676"/>
    <n v="234676"/>
  </r>
  <r>
    <x v="287"/>
    <x v="286"/>
    <x v="18"/>
    <x v="13"/>
    <x v="3"/>
    <s v="LEK"/>
    <n v="0"/>
    <n v="221921.07264600002"/>
    <m/>
    <n v="221921.07264600004"/>
    <n v="221921.07264600004"/>
  </r>
  <r>
    <x v="288"/>
    <x v="287"/>
    <x v="18"/>
    <x v="13"/>
    <x v="3"/>
    <s v="LEK"/>
    <n v="0"/>
    <n v="88700.13"/>
    <m/>
    <n v="88700.13"/>
    <n v="88700.13"/>
  </r>
  <r>
    <x v="289"/>
    <x v="288"/>
    <x v="18"/>
    <x v="13"/>
    <x v="3"/>
    <s v="LEK"/>
    <n v="0"/>
    <n v="111300"/>
    <m/>
    <n v="111300"/>
    <n v="111300"/>
  </r>
  <r>
    <x v="290"/>
    <x v="289"/>
    <x v="18"/>
    <x v="13"/>
    <x v="3"/>
    <s v="LEK"/>
    <n v="0"/>
    <n v="165825"/>
    <m/>
    <n v="165825"/>
    <n v="165825"/>
  </r>
  <r>
    <x v="291"/>
    <x v="290"/>
    <x v="18"/>
    <x v="13"/>
    <x v="3"/>
    <s v="LEK"/>
    <n v="0"/>
    <n v="88000"/>
    <m/>
    <n v="88000"/>
    <n v="88000"/>
  </r>
  <r>
    <x v="292"/>
    <x v="291"/>
    <x v="18"/>
    <x v="13"/>
    <x v="3"/>
    <s v="LEK"/>
    <n v="0"/>
    <n v="2103728.2999437"/>
    <m/>
    <n v="2103728.2999437"/>
    <n v="2103728.2999437"/>
  </r>
  <r>
    <x v="293"/>
    <x v="292"/>
    <x v="18"/>
    <x v="13"/>
    <x v="3"/>
    <s v="LEK"/>
    <n v="0"/>
    <n v="219076.8"/>
    <m/>
    <n v="219076.8"/>
    <n v="219076.8"/>
  </r>
  <r>
    <x v="294"/>
    <x v="293"/>
    <x v="18"/>
    <x v="13"/>
    <x v="3"/>
    <s v="LEK"/>
    <n v="0"/>
    <n v="322669.19"/>
    <m/>
    <n v="322669.19"/>
    <n v="322669.19"/>
  </r>
  <r>
    <x v="295"/>
    <x v="294"/>
    <x v="18"/>
    <x v="13"/>
    <x v="3"/>
    <s v="LEK"/>
    <n v="0"/>
    <n v="2966678.15"/>
    <m/>
    <n v="2966678.15"/>
    <n v="2966678.15"/>
  </r>
  <r>
    <x v="296"/>
    <x v="295"/>
    <x v="18"/>
    <x v="13"/>
    <x v="3"/>
    <s v="LEK"/>
    <n v="0"/>
    <n v="2124516.2015999998"/>
    <m/>
    <n v="2124516.2015999998"/>
    <n v="2124516.2015999998"/>
  </r>
  <r>
    <x v="297"/>
    <x v="296"/>
    <x v="19"/>
    <x v="14"/>
    <x v="3"/>
    <s v="LEK"/>
    <n v="0"/>
    <n v="789349"/>
    <m/>
    <n v="789349"/>
    <n v="789349"/>
  </r>
  <r>
    <x v="298"/>
    <x v="297"/>
    <x v="19"/>
    <x v="14"/>
    <x v="3"/>
    <s v="LEK"/>
    <n v="0"/>
    <n v="567275"/>
    <m/>
    <n v="567275"/>
    <n v="567275"/>
  </r>
  <r>
    <x v="299"/>
    <x v="298"/>
    <x v="18"/>
    <x v="13"/>
    <x v="3"/>
    <s v="LEK"/>
    <n v="0"/>
    <n v="863216"/>
    <m/>
    <n v="863216"/>
    <n v="863216"/>
  </r>
  <r>
    <x v="300"/>
    <x v="299"/>
    <x v="20"/>
    <x v="15"/>
    <x v="3"/>
    <s v="LEK"/>
    <n v="0"/>
    <n v="53130007.520000003"/>
    <m/>
    <n v="53130007.520000003"/>
    <n v="53130007.520000003"/>
  </r>
  <r>
    <x v="301"/>
    <x v="300"/>
    <x v="21"/>
    <x v="15"/>
    <x v="3"/>
    <s v="LEK"/>
    <n v="0"/>
    <n v="7798786.5"/>
    <m/>
    <n v="7798786.5"/>
    <n v="7798786.5"/>
  </r>
  <r>
    <x v="302"/>
    <x v="301"/>
    <x v="18"/>
    <x v="13"/>
    <x v="3"/>
    <s v="LEK"/>
    <n v="0"/>
    <n v="17794"/>
    <m/>
    <n v="17794"/>
    <n v="17794"/>
  </r>
  <r>
    <x v="303"/>
    <x v="302"/>
    <x v="18"/>
    <x v="13"/>
    <x v="3"/>
    <s v="LEK"/>
    <n v="0"/>
    <n v="4980362.76"/>
    <m/>
    <n v="4980362.76"/>
    <n v="4980362.76"/>
  </r>
  <r>
    <x v="304"/>
    <x v="303"/>
    <x v="18"/>
    <x v="13"/>
    <x v="3"/>
    <s v="LEK"/>
    <m/>
    <n v="7556235.25"/>
    <m/>
    <n v="7556235.25"/>
    <n v="7556235.25"/>
  </r>
  <r>
    <x v="305"/>
    <x v="304"/>
    <x v="22"/>
    <x v="16"/>
    <x v="3"/>
    <s v="LEK"/>
    <n v="0"/>
    <n v="1094316.2702428"/>
    <m/>
    <n v="1094316.2702428"/>
    <n v="1094316.2702428"/>
  </r>
  <r>
    <x v="306"/>
    <x v="305"/>
    <x v="22"/>
    <x v="16"/>
    <x v="3"/>
    <s v="LEK"/>
    <n v="0"/>
    <n v="554704.88079999993"/>
    <m/>
    <n v="554704.88080000004"/>
    <n v="554704.88080000004"/>
  </r>
  <r>
    <x v="307"/>
    <x v="306"/>
    <x v="18"/>
    <x v="13"/>
    <x v="3"/>
    <s v="LEK"/>
    <m/>
    <n v="383592.33"/>
    <m/>
    <n v="383592.33"/>
    <n v="383592.33"/>
  </r>
  <r>
    <x v="308"/>
    <x v="307"/>
    <x v="23"/>
    <x v="17"/>
    <x v="3"/>
    <s v="LEK"/>
    <n v="0"/>
    <n v="5737333.1799999997"/>
    <m/>
    <n v="5737333.1799999997"/>
    <n v="5737333.1799999997"/>
  </r>
  <r>
    <x v="309"/>
    <x v="308"/>
    <x v="23"/>
    <x v="17"/>
    <x v="3"/>
    <s v="LEK"/>
    <n v="0"/>
    <n v="327565.24"/>
    <m/>
    <n v="327565.24"/>
    <n v="327565.24"/>
  </r>
  <r>
    <x v="310"/>
    <x v="309"/>
    <x v="23"/>
    <x v="17"/>
    <x v="3"/>
    <s v="LEK"/>
    <n v="0"/>
    <n v="2693319.64"/>
    <m/>
    <n v="2693319.64"/>
    <n v="2693319.64"/>
  </r>
  <r>
    <x v="311"/>
    <x v="309"/>
    <x v="23"/>
    <x v="17"/>
    <x v="3"/>
    <s v="LEK"/>
    <n v="0"/>
    <n v="746998.48"/>
    <m/>
    <n v="746998.48"/>
    <n v="746998.48"/>
  </r>
  <r>
    <x v="312"/>
    <x v="309"/>
    <x v="23"/>
    <x v="17"/>
    <x v="3"/>
    <s v="LEK"/>
    <n v="0"/>
    <n v="6965921.5300000003"/>
    <m/>
    <n v="6965921.5300000003"/>
    <n v="6965921.5300000003"/>
  </r>
  <r>
    <x v="313"/>
    <x v="310"/>
    <x v="24"/>
    <x v="17"/>
    <x v="3"/>
    <s v="LEK"/>
    <m/>
    <n v="988281"/>
    <m/>
    <n v="988281"/>
    <n v="988281"/>
  </r>
  <r>
    <x v="314"/>
    <x v="311"/>
    <x v="25"/>
    <x v="18"/>
    <x v="3"/>
    <s v="LEK"/>
    <m/>
    <n v="19185292.845868371"/>
    <m/>
    <n v="19185292.845868371"/>
    <n v="19185292.845868371"/>
  </r>
  <r>
    <x v="315"/>
    <x v="312"/>
    <x v="26"/>
    <x v="19"/>
    <x v="3"/>
    <s v="LEK"/>
    <n v="0"/>
    <m/>
    <n v="247233005.5"/>
    <n v="-247233005.5"/>
    <n v="-247233005.5"/>
  </r>
  <r>
    <x v="316"/>
    <x v="313"/>
    <x v="26"/>
    <x v="19"/>
    <x v="3"/>
    <s v="LEK"/>
    <n v="0"/>
    <m/>
    <n v="236879925"/>
    <n v="-236879925"/>
    <n v="-236879925"/>
  </r>
  <r>
    <x v="317"/>
    <x v="314"/>
    <x v="26"/>
    <x v="19"/>
    <x v="3"/>
    <s v="LEK"/>
    <n v="0"/>
    <m/>
    <n v="101064254.59999999"/>
    <n v="-101064254.59999999"/>
    <n v="-101064254.59999999"/>
  </r>
  <r>
    <x v="318"/>
    <x v="315"/>
    <x v="22"/>
    <x v="16"/>
    <x v="3"/>
    <s v="LEK"/>
    <n v="0"/>
    <m/>
    <n v="6161367.2137318002"/>
    <n v="-6161367.2137317993"/>
    <n v="-6161367.2137317993"/>
  </r>
  <r>
    <x v="319"/>
    <x v="316"/>
    <x v="22"/>
    <x v="16"/>
    <x v="3"/>
    <s v="LEK"/>
    <n v="0"/>
    <m/>
    <n v="199266.57758929997"/>
    <n v="-199266.57758929997"/>
    <n v="-199266.57758929997"/>
  </r>
  <r>
    <x v="320"/>
    <x v="317"/>
    <x v="27"/>
    <x v="20"/>
    <x v="3"/>
    <s v="LEK"/>
    <n v="0.43592090000000006"/>
    <m/>
    <n v="965981.88"/>
    <n v="-965981.88"/>
    <n v="-965981.44407910004"/>
  </r>
  <r>
    <x v="321"/>
    <x v="318"/>
    <x v="27"/>
    <x v="20"/>
    <x v="3"/>
    <s v="LEK"/>
    <m/>
    <m/>
    <n v="1507569"/>
    <n v="-1507569"/>
    <n v="-15075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outline="1" outlineData="1" compactData="0" gridDropZones="1">
  <location ref="A3:C37" firstHeaderRow="2" firstDataRow="2" firstDataCol="2"/>
  <pivotFields count="11">
    <pivotField compact="0" showAll="0" includeNewItemsInFilter="1">
      <items count="323">
        <item x="314"/>
        <item x="237"/>
        <item x="307"/>
        <item x="11"/>
        <item x="304"/>
        <item x="270"/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5"/>
        <item x="306"/>
        <item x="308"/>
        <item x="309"/>
        <item x="310"/>
        <item x="311"/>
        <item x="312"/>
        <item x="313"/>
        <item x="315"/>
        <item x="316"/>
        <item x="317"/>
        <item x="318"/>
        <item x="319"/>
        <item x="320"/>
        <item x="321"/>
        <item t="default"/>
      </items>
    </pivotField>
    <pivotField compact="0" showAll="0" includeNewItemsInFilter="1">
      <items count="320">
        <item x="68"/>
        <item x="35"/>
        <item x="38"/>
        <item x="136"/>
        <item x="41"/>
        <item x="161"/>
        <item x="188"/>
        <item x="135"/>
        <item x="44"/>
        <item x="203"/>
        <item x="181"/>
        <item x="79"/>
        <item x="210"/>
        <item x="297"/>
        <item x="227"/>
        <item x="151"/>
        <item x="153"/>
        <item x="178"/>
        <item x="133"/>
        <item x="200"/>
        <item x="172"/>
        <item x="154"/>
        <item x="197"/>
        <item x="208"/>
        <item x="218"/>
        <item x="186"/>
        <item x="219"/>
        <item x="221"/>
        <item x="168"/>
        <item x="119"/>
        <item x="144"/>
        <item x="118"/>
        <item x="138"/>
        <item x="36"/>
        <item x="97"/>
        <item x="59"/>
        <item x="214"/>
        <item x="33"/>
        <item x="216"/>
        <item x="50"/>
        <item x="88"/>
        <item x="101"/>
        <item x="98"/>
        <item x="96"/>
        <item x="156"/>
        <item x="31"/>
        <item x="173"/>
        <item x="30"/>
        <item x="20"/>
        <item x="53"/>
        <item x="247"/>
        <item x="246"/>
        <item x="248"/>
        <item x="201"/>
        <item x="286"/>
        <item x="287"/>
        <item x="257"/>
        <item x="191"/>
        <item x="71"/>
        <item x="269"/>
        <item x="105"/>
        <item x="13"/>
        <item x="238"/>
        <item x="14"/>
        <item x="207"/>
        <item x="17"/>
        <item x="15"/>
        <item x="183"/>
        <item x="198"/>
        <item x="267"/>
        <item x="58"/>
        <item x="160"/>
        <item x="143"/>
        <item x="72"/>
        <item x="176"/>
        <item x="22"/>
        <item x="23"/>
        <item x="107"/>
        <item x="120"/>
        <item x="112"/>
        <item x="163"/>
        <item x="92"/>
        <item x="254"/>
        <item x="255"/>
        <item x="61"/>
        <item x="158"/>
        <item x="86"/>
        <item x="139"/>
        <item x="222"/>
        <item x="213"/>
        <item x="122"/>
        <item x="75"/>
        <item x="202"/>
        <item x="141"/>
        <item x="196"/>
        <item x="91"/>
        <item x="73"/>
        <item x="315"/>
        <item x="316"/>
        <item x="1"/>
        <item x="137"/>
        <item x="170"/>
        <item x="127"/>
        <item x="21"/>
        <item x="190"/>
        <item x="155"/>
        <item x="110"/>
        <item x="77"/>
        <item x="212"/>
        <item x="70"/>
        <item x="67"/>
        <item x="194"/>
        <item x="301"/>
        <item x="93"/>
        <item x="117"/>
        <item x="40"/>
        <item x="46"/>
        <item x="134"/>
        <item x="174"/>
        <item x="175"/>
        <item x="303"/>
        <item x="305"/>
        <item x="306"/>
        <item x="304"/>
        <item x="39"/>
        <item x="240"/>
        <item x="129"/>
        <item x="55"/>
        <item x="25"/>
        <item x="62"/>
        <item x="310"/>
        <item x="54"/>
        <item x="18"/>
        <item x="100"/>
        <item x="3"/>
        <item x="24"/>
        <item x="243"/>
        <item x="289"/>
        <item x="69"/>
        <item x="166"/>
        <item x="179"/>
        <item x="147"/>
        <item x="0"/>
        <item x="56"/>
        <item x="45"/>
        <item x="76"/>
        <item x="121"/>
        <item x="57"/>
        <item x="111"/>
        <item x="109"/>
        <item x="89"/>
        <item x="165"/>
        <item x="189"/>
        <item x="142"/>
        <item x="211"/>
        <item x="217"/>
        <item x="184"/>
        <item x="150"/>
        <item x="215"/>
        <item x="99"/>
        <item x="106"/>
        <item x="113"/>
        <item x="12"/>
        <item x="193"/>
        <item x="159"/>
        <item x="125"/>
        <item x="51"/>
        <item x="42"/>
        <item x="49"/>
        <item x="4"/>
        <item x="5"/>
        <item x="195"/>
        <item x="26"/>
        <item x="206"/>
        <item x="169"/>
        <item x="164"/>
        <item x="90"/>
        <item x="241"/>
        <item x="185"/>
        <item x="81"/>
        <item x="182"/>
        <item x="66"/>
        <item x="220"/>
        <item x="83"/>
        <item x="130"/>
        <item x="80"/>
        <item x="34"/>
        <item x="268"/>
        <item x="114"/>
        <item x="162"/>
        <item x="94"/>
        <item x="167"/>
        <item x="204"/>
        <item x="225"/>
        <item x="299"/>
        <item x="6"/>
        <item x="102"/>
        <item x="223"/>
        <item x="307"/>
        <item x="8"/>
        <item x="11"/>
        <item x="9"/>
        <item x="309"/>
        <item x="10"/>
        <item x="115"/>
        <item x="37"/>
        <item x="64"/>
        <item x="157"/>
        <item x="224"/>
        <item x="116"/>
        <item x="145"/>
        <item x="292"/>
        <item x="291"/>
        <item x="60"/>
        <item x="279"/>
        <item x="275"/>
        <item x="274"/>
        <item x="278"/>
        <item x="273"/>
        <item x="276"/>
        <item x="272"/>
        <item x="277"/>
        <item x="209"/>
        <item x="78"/>
        <item x="128"/>
        <item x="2"/>
        <item x="27"/>
        <item x="132"/>
        <item x="29"/>
        <item x="108"/>
        <item x="205"/>
        <item x="280"/>
        <item x="282"/>
        <item x="281"/>
        <item x="290"/>
        <item x="270"/>
        <item x="262"/>
        <item x="260"/>
        <item x="265"/>
        <item x="266"/>
        <item x="264"/>
        <item x="271"/>
        <item x="263"/>
        <item x="314"/>
        <item x="312"/>
        <item x="313"/>
        <item x="152"/>
        <item x="146"/>
        <item x="308"/>
        <item x="242"/>
        <item x="261"/>
        <item x="258"/>
        <item x="295"/>
        <item x="288"/>
        <item x="293"/>
        <item x="302"/>
        <item x="244"/>
        <item x="259"/>
        <item x="294"/>
        <item x="256"/>
        <item x="233"/>
        <item x="232"/>
        <item x="234"/>
        <item x="231"/>
        <item x="230"/>
        <item x="180"/>
        <item x="126"/>
        <item x="103"/>
        <item x="63"/>
        <item x="65"/>
        <item x="284"/>
        <item x="285"/>
        <item x="283"/>
        <item x="226"/>
        <item x="300"/>
        <item x="187"/>
        <item x="104"/>
        <item x="84"/>
        <item x="32"/>
        <item x="28"/>
        <item x="177"/>
        <item x="298"/>
        <item x="296"/>
        <item x="228"/>
        <item x="236"/>
        <item x="311"/>
        <item x="237"/>
        <item x="317"/>
        <item x="239"/>
        <item x="229"/>
        <item x="7"/>
        <item x="235"/>
        <item x="82"/>
        <item x="74"/>
        <item x="171"/>
        <item x="19"/>
        <item x="16"/>
        <item x="124"/>
        <item x="199"/>
        <item x="85"/>
        <item x="123"/>
        <item x="48"/>
        <item x="95"/>
        <item x="140"/>
        <item x="47"/>
        <item x="131"/>
        <item x="52"/>
        <item x="245"/>
        <item x="249"/>
        <item x="43"/>
        <item x="318"/>
        <item x="192"/>
        <item x="251"/>
        <item x="252"/>
        <item x="253"/>
        <item x="250"/>
        <item x="87"/>
        <item x="148"/>
        <item x="149"/>
        <item t="default"/>
      </items>
    </pivotField>
    <pivotField axis="axisRow" compact="0" showAll="0" includeNewItemsInFilter="1">
      <items count="29">
        <item x="11"/>
        <item x="16"/>
        <item x="15"/>
        <item x="1"/>
        <item x="2"/>
        <item x="13"/>
        <item x="0"/>
        <item x="19"/>
        <item x="4"/>
        <item x="7"/>
        <item x="20"/>
        <item x="23"/>
        <item x="14"/>
        <item x="21"/>
        <item x="22"/>
        <item x="18"/>
        <item x="25"/>
        <item x="26"/>
        <item x="27"/>
        <item x="12"/>
        <item x="9"/>
        <item x="5"/>
        <item x="10"/>
        <item x="8"/>
        <item x="6"/>
        <item x="3"/>
        <item x="24"/>
        <item x="17"/>
        <item t="default"/>
      </items>
    </pivotField>
    <pivotField compact="0" showAll="0" includeNewItemsInFilter="1">
      <items count="22">
        <item x="8"/>
        <item x="7"/>
        <item x="11"/>
        <item x="2"/>
        <item x="9"/>
        <item x="4"/>
        <item x="1"/>
        <item x="3"/>
        <item x="0"/>
        <item x="14"/>
        <item x="16"/>
        <item x="17"/>
        <item x="15"/>
        <item x="10"/>
        <item x="13"/>
        <item x="18"/>
        <item x="19"/>
        <item x="20"/>
        <item x="5"/>
        <item x="6"/>
        <item x="12"/>
        <item t="default"/>
      </items>
    </pivotField>
    <pivotField axis="axisRow" compact="0" showAll="0" includeNewItemsInFilter="1">
      <items count="5">
        <item x="1"/>
        <item x="0"/>
        <item x="3"/>
        <item x="2"/>
        <item t="default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numFmtId="167" showAll="0" includeNewItemsInFilter="1"/>
    <pivotField dataField="1" compact="0" numFmtId="167" showAll="0" includeNewItemsInFilter="1"/>
  </pivotFields>
  <rowFields count="2">
    <field x="4"/>
    <field x="2"/>
  </rowFields>
  <rowItems count="33">
    <i>
      <x/>
    </i>
    <i r="1">
      <x/>
    </i>
    <i r="1">
      <x v="1"/>
    </i>
    <i r="1">
      <x v="2"/>
    </i>
    <i r="1">
      <x v="4"/>
    </i>
    <i r="1">
      <x v="5"/>
    </i>
    <i r="1">
      <x v="8"/>
    </i>
    <i r="1">
      <x v="9"/>
    </i>
    <i r="1">
      <x v="12"/>
    </i>
    <i r="1">
      <x v="24"/>
    </i>
    <i r="1">
      <x v="25"/>
    </i>
    <i>
      <x v="1"/>
    </i>
    <i r="1">
      <x v="3"/>
    </i>
    <i r="1">
      <x v="6"/>
    </i>
    <i r="1">
      <x v="19"/>
    </i>
    <i r="1">
      <x v="20"/>
    </i>
    <i r="1">
      <x v="21"/>
    </i>
    <i r="1">
      <x v="22"/>
    </i>
    <i r="1">
      <x v="23"/>
    </i>
    <i>
      <x v="2"/>
    </i>
    <i r="1">
      <x v="7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6"/>
    </i>
    <i>
      <x v="3"/>
    </i>
    <i r="1">
      <x v="27"/>
    </i>
    <i t="grand">
      <x/>
    </i>
  </rowItems>
  <colItems count="1">
    <i/>
  </colItems>
  <dataFields count="1">
    <dataField name="Sum of C.B 31.12.2018" fld="10" baseField="0" baseItem="0" numFmtId="167"/>
  </dataFields>
  <formats count="57">
    <format dxfId="56">
      <pivotArea outline="0" fieldPosition="0"/>
    </format>
    <format dxfId="55">
      <pivotArea type="topRight" dataOnly="0" labelOnly="1" outline="0" fieldPosition="0"/>
    </format>
    <format dxfId="54">
      <pivotArea type="topRight" dataOnly="0" labelOnly="1" outline="0" fieldPosition="0"/>
    </format>
    <format dxfId="53">
      <pivotArea outline="0" fieldPosition="0"/>
    </format>
    <format dxfId="52">
      <pivotArea type="topRight" dataOnly="0" labelOnly="1" outline="0" fieldPosition="0"/>
    </format>
    <format dxfId="51">
      <pivotArea type="topRight" dataOnly="0" labelOnly="1" outline="0" fieldPosition="0"/>
    </format>
    <format dxfId="50">
      <pivotArea fieldPosition="0">
        <references count="2">
          <reference field="2" count="10">
            <x v="0"/>
            <x v="1"/>
            <x v="2"/>
            <x v="4"/>
            <x v="5"/>
            <x v="8"/>
            <x v="9"/>
            <x v="12"/>
            <x v="24"/>
            <x v="25"/>
          </reference>
          <reference field="4" count="1" selected="0">
            <x v="0"/>
          </reference>
        </references>
      </pivotArea>
    </format>
    <format dxfId="49">
      <pivotArea fieldPosition="0">
        <references count="1">
          <reference field="4" count="1">
            <x v="1"/>
          </reference>
        </references>
      </pivotArea>
    </format>
    <format dxfId="48">
      <pivotArea fieldPosition="0">
        <references count="2">
          <reference field="2" count="7">
            <x v="3"/>
            <x v="6"/>
            <x v="19"/>
            <x v="20"/>
            <x v="21"/>
            <x v="22"/>
            <x v="23"/>
          </reference>
          <reference field="4" count="1" selected="0">
            <x v="1"/>
          </reference>
        </references>
      </pivotArea>
    </format>
    <format dxfId="47">
      <pivotArea fieldPosition="0">
        <references count="1">
          <reference field="4" count="1">
            <x v="2"/>
          </reference>
        </references>
      </pivotArea>
    </format>
    <format dxfId="46">
      <pivotArea fieldPosition="0">
        <references count="2">
          <reference field="2" count="10">
            <x v="7"/>
            <x v="10"/>
            <x v="11"/>
            <x v="13"/>
            <x v="14"/>
            <x v="15"/>
            <x v="16"/>
            <x v="17"/>
            <x v="18"/>
            <x v="26"/>
          </reference>
          <reference field="4" count="1" selected="0">
            <x v="2"/>
          </reference>
        </references>
      </pivotArea>
    </format>
    <format dxfId="45">
      <pivotArea fieldPosition="0">
        <references count="2">
          <reference field="2" count="10">
            <x v="0"/>
            <x v="1"/>
            <x v="2"/>
            <x v="4"/>
            <x v="5"/>
            <x v="8"/>
            <x v="9"/>
            <x v="12"/>
            <x v="24"/>
            <x v="25"/>
          </reference>
          <reference field="4" count="1" selected="0">
            <x v="0"/>
          </reference>
        </references>
      </pivotArea>
    </format>
    <format dxfId="44">
      <pivotArea fieldPosition="0">
        <references count="1">
          <reference field="4" count="1">
            <x v="1"/>
          </reference>
        </references>
      </pivotArea>
    </format>
    <format dxfId="43">
      <pivotArea fieldPosition="0">
        <references count="2">
          <reference field="2" count="7">
            <x v="3"/>
            <x v="6"/>
            <x v="19"/>
            <x v="20"/>
            <x v="21"/>
            <x v="22"/>
            <x v="23"/>
          </reference>
          <reference field="4" count="1" selected="0">
            <x v="1"/>
          </reference>
        </references>
      </pivotArea>
    </format>
    <format dxfId="42">
      <pivotArea fieldPosition="0">
        <references count="1">
          <reference field="4" count="1">
            <x v="2"/>
          </reference>
        </references>
      </pivotArea>
    </format>
    <format dxfId="41">
      <pivotArea fieldPosition="0">
        <references count="2">
          <reference field="2" count="10">
            <x v="7"/>
            <x v="10"/>
            <x v="11"/>
            <x v="13"/>
            <x v="14"/>
            <x v="15"/>
            <x v="16"/>
            <x v="17"/>
            <x v="18"/>
            <x v="26"/>
          </reference>
          <reference field="4" count="1" selected="0">
            <x v="2"/>
          </reference>
        </references>
      </pivotArea>
    </format>
    <format dxfId="40">
      <pivotArea fieldPosition="0">
        <references count="2">
          <reference field="2" count="10">
            <x v="0"/>
            <x v="1"/>
            <x v="2"/>
            <x v="4"/>
            <x v="5"/>
            <x v="8"/>
            <x v="9"/>
            <x v="12"/>
            <x v="24"/>
            <x v="25"/>
          </reference>
          <reference field="4" count="1" selected="0">
            <x v="0"/>
          </reference>
        </references>
      </pivotArea>
    </format>
    <format dxfId="39">
      <pivotArea fieldPosition="0">
        <references count="1">
          <reference field="4" count="1">
            <x v="1"/>
          </reference>
        </references>
      </pivotArea>
    </format>
    <format dxfId="38">
      <pivotArea fieldPosition="0">
        <references count="2">
          <reference field="2" count="7">
            <x v="3"/>
            <x v="6"/>
            <x v="19"/>
            <x v="20"/>
            <x v="21"/>
            <x v="22"/>
            <x v="23"/>
          </reference>
          <reference field="4" count="1" selected="0">
            <x v="1"/>
          </reference>
        </references>
      </pivotArea>
    </format>
    <format dxfId="37">
      <pivotArea fieldPosition="0">
        <references count="1">
          <reference field="4" count="1">
            <x v="2"/>
          </reference>
        </references>
      </pivotArea>
    </format>
    <format dxfId="36">
      <pivotArea fieldPosition="0">
        <references count="2">
          <reference field="2" count="10">
            <x v="7"/>
            <x v="10"/>
            <x v="11"/>
            <x v="13"/>
            <x v="14"/>
            <x v="15"/>
            <x v="16"/>
            <x v="17"/>
            <x v="18"/>
            <x v="26"/>
          </reference>
          <reference field="4" count="1" selected="0">
            <x v="2"/>
          </reference>
        </references>
      </pivotArea>
    </format>
    <format dxfId="35">
      <pivotArea fieldPosition="0">
        <references count="2">
          <reference field="2" count="10">
            <x v="0"/>
            <x v="1"/>
            <x v="2"/>
            <x v="4"/>
            <x v="5"/>
            <x v="8"/>
            <x v="9"/>
            <x v="12"/>
            <x v="24"/>
            <x v="25"/>
          </reference>
          <reference field="4" count="1" selected="0">
            <x v="0"/>
          </reference>
        </references>
      </pivotArea>
    </format>
    <format dxfId="34">
      <pivotArea fieldPosition="0">
        <references count="1">
          <reference field="4" count="1">
            <x v="1"/>
          </reference>
        </references>
      </pivotArea>
    </format>
    <format dxfId="33">
      <pivotArea fieldPosition="0">
        <references count="2">
          <reference field="2" count="7">
            <x v="3"/>
            <x v="6"/>
            <x v="19"/>
            <x v="20"/>
            <x v="21"/>
            <x v="22"/>
            <x v="23"/>
          </reference>
          <reference field="4" count="1" selected="0">
            <x v="1"/>
          </reference>
        </references>
      </pivotArea>
    </format>
    <format dxfId="32">
      <pivotArea fieldPosition="0">
        <references count="1">
          <reference field="4" count="1">
            <x v="2"/>
          </reference>
        </references>
      </pivotArea>
    </format>
    <format dxfId="31">
      <pivotArea fieldPosition="0">
        <references count="2">
          <reference field="2" count="10">
            <x v="7"/>
            <x v="10"/>
            <x v="11"/>
            <x v="13"/>
            <x v="14"/>
            <x v="15"/>
            <x v="16"/>
            <x v="17"/>
            <x v="18"/>
            <x v="26"/>
          </reference>
          <reference field="4" count="1" selected="0">
            <x v="2"/>
          </reference>
        </references>
      </pivotArea>
    </format>
    <format dxfId="30">
      <pivotArea fieldPosition="0">
        <references count="2">
          <reference field="2" count="10">
            <x v="0"/>
            <x v="1"/>
            <x v="2"/>
            <x v="4"/>
            <x v="5"/>
            <x v="8"/>
            <x v="9"/>
            <x v="12"/>
            <x v="24"/>
            <x v="25"/>
          </reference>
          <reference field="4" count="1" selected="0">
            <x v="0"/>
          </reference>
        </references>
      </pivotArea>
    </format>
    <format dxfId="29">
      <pivotArea fieldPosition="0">
        <references count="1">
          <reference field="4" count="1">
            <x v="1"/>
          </reference>
        </references>
      </pivotArea>
    </format>
    <format dxfId="28">
      <pivotArea fieldPosition="0">
        <references count="2">
          <reference field="2" count="7">
            <x v="3"/>
            <x v="6"/>
            <x v="19"/>
            <x v="20"/>
            <x v="21"/>
            <x v="22"/>
            <x v="23"/>
          </reference>
          <reference field="4" count="1" selected="0">
            <x v="1"/>
          </reference>
        </references>
      </pivotArea>
    </format>
    <format dxfId="27">
      <pivotArea fieldPosition="0">
        <references count="1">
          <reference field="4" count="1">
            <x v="2"/>
          </reference>
        </references>
      </pivotArea>
    </format>
    <format dxfId="26">
      <pivotArea fieldPosition="0">
        <references count="2">
          <reference field="2" count="10">
            <x v="7"/>
            <x v="10"/>
            <x v="11"/>
            <x v="13"/>
            <x v="14"/>
            <x v="15"/>
            <x v="16"/>
            <x v="17"/>
            <x v="18"/>
            <x v="26"/>
          </reference>
          <reference field="4" count="1" selected="0">
            <x v="2"/>
          </reference>
        </references>
      </pivotArea>
    </format>
    <format dxfId="25">
      <pivotArea fieldPosition="0">
        <references count="2">
          <reference field="2" count="2">
            <x v="1"/>
            <x v="2"/>
          </reference>
          <reference field="4" count="1" selected="0">
            <x v="0"/>
          </reference>
        </references>
      </pivotArea>
    </format>
    <format dxfId="24">
      <pivotArea fieldPosition="0">
        <references count="2">
          <reference field="2" count="1">
            <x v="5"/>
          </reference>
          <reference field="4" count="1" selected="0">
            <x v="0"/>
          </reference>
        </references>
      </pivotArea>
    </format>
    <format dxfId="23">
      <pivotArea fieldPosition="0">
        <references count="2">
          <reference field="2" count="1">
            <x v="8"/>
          </reference>
          <reference field="4" count="1" selected="0">
            <x v="0"/>
          </reference>
        </references>
      </pivotArea>
    </format>
    <format dxfId="22">
      <pivotArea fieldPosition="0">
        <references count="2">
          <reference field="2" count="1">
            <x v="12"/>
          </reference>
          <reference field="4" count="1" selected="0">
            <x v="0"/>
          </reference>
        </references>
      </pivotArea>
    </format>
    <format dxfId="21">
      <pivotArea fieldPosition="0">
        <references count="2">
          <reference field="2" count="1">
            <x v="24"/>
          </reference>
          <reference field="4" count="1" selected="0">
            <x v="0"/>
          </reference>
        </references>
      </pivotArea>
    </format>
    <format dxfId="20">
      <pivotArea fieldPosition="0">
        <references count="2">
          <reference field="2" count="1">
            <x v="9"/>
          </reference>
          <reference field="4" count="1" selected="0">
            <x v="0"/>
          </reference>
        </references>
      </pivotArea>
    </format>
    <format dxfId="19">
      <pivotArea fieldPosition="0">
        <references count="2">
          <reference field="2" count="1">
            <x v="9"/>
          </reference>
          <reference field="4" count="1" selected="0">
            <x v="0"/>
          </reference>
        </references>
      </pivotArea>
    </format>
    <format dxfId="18">
      <pivotArea fieldPosition="0">
        <references count="2">
          <reference field="2" count="1">
            <x v="9"/>
          </reference>
          <reference field="4" count="1" selected="0">
            <x v="0"/>
          </reference>
        </references>
      </pivotArea>
    </format>
    <format dxfId="17">
      <pivotArea fieldPosition="0">
        <references count="2">
          <reference field="2" count="1">
            <x v="9"/>
          </reference>
          <reference field="4" count="1" selected="0">
            <x v="0"/>
          </reference>
        </references>
      </pivotArea>
    </format>
    <format dxfId="16">
      <pivotArea fieldPosition="0">
        <references count="2">
          <reference field="2" count="1">
            <x v="4"/>
          </reference>
          <reference field="4" count="1" selected="0">
            <x v="0"/>
          </reference>
        </references>
      </pivotArea>
    </format>
    <format dxfId="15">
      <pivotArea fieldPosition="0">
        <references count="2">
          <reference field="2" count="1">
            <x v="25"/>
          </reference>
          <reference field="4" count="1" selected="0">
            <x v="0"/>
          </reference>
        </references>
      </pivotArea>
    </format>
    <format dxfId="14">
      <pivotArea fieldPosition="0">
        <references count="2">
          <reference field="2" count="1">
            <x v="3"/>
          </reference>
          <reference field="4" count="1" selected="0">
            <x v="1"/>
          </reference>
        </references>
      </pivotArea>
    </format>
    <format dxfId="13">
      <pivotArea fieldPosition="0">
        <references count="2">
          <reference field="2" count="1">
            <x v="20"/>
          </reference>
          <reference field="4" count="1" selected="0">
            <x v="1"/>
          </reference>
        </references>
      </pivotArea>
    </format>
    <format dxfId="12">
      <pivotArea fieldPosition="0">
        <references count="2">
          <reference field="2" count="1">
            <x v="21"/>
          </reference>
          <reference field="4" count="1" selected="0">
            <x v="1"/>
          </reference>
        </references>
      </pivotArea>
    </format>
    <format dxfId="11">
      <pivotArea fieldPosition="0">
        <references count="2">
          <reference field="2" count="1">
            <x v="22"/>
          </reference>
          <reference field="4" count="1" selected="0">
            <x v="1"/>
          </reference>
        </references>
      </pivotArea>
    </format>
    <format dxfId="10">
      <pivotArea fieldPosition="0">
        <references count="2">
          <reference field="2" count="1">
            <x v="23"/>
          </reference>
          <reference field="4" count="1" selected="0">
            <x v="1"/>
          </reference>
        </references>
      </pivotArea>
    </format>
    <format dxfId="9">
      <pivotArea fieldPosition="0">
        <references count="2">
          <reference field="2" count="1">
            <x v="7"/>
          </reference>
          <reference field="4" count="1" selected="0">
            <x v="2"/>
          </reference>
        </references>
      </pivotArea>
    </format>
    <format dxfId="8">
      <pivotArea fieldPosition="0">
        <references count="2">
          <reference field="2" count="1">
            <x v="10"/>
          </reference>
          <reference field="4" count="1" selected="0">
            <x v="2"/>
          </reference>
        </references>
      </pivotArea>
    </format>
    <format dxfId="7">
      <pivotArea fieldPosition="0">
        <references count="2">
          <reference field="2" count="1">
            <x v="11"/>
          </reference>
          <reference field="4" count="1" selected="0">
            <x v="2"/>
          </reference>
        </references>
      </pivotArea>
    </format>
    <format dxfId="6">
      <pivotArea fieldPosition="0">
        <references count="2">
          <reference field="2" count="1">
            <x v="13"/>
          </reference>
          <reference field="4" count="1" selected="0">
            <x v="2"/>
          </reference>
        </references>
      </pivotArea>
    </format>
    <format dxfId="5">
      <pivotArea fieldPosition="0">
        <references count="2">
          <reference field="2" count="1">
            <x v="14"/>
          </reference>
          <reference field="4" count="1" selected="0">
            <x v="2"/>
          </reference>
        </references>
      </pivotArea>
    </format>
    <format dxfId="4">
      <pivotArea fieldPosition="0">
        <references count="2">
          <reference field="2" count="1">
            <x v="15"/>
          </reference>
          <reference field="4" count="1" selected="0">
            <x v="2"/>
          </reference>
        </references>
      </pivotArea>
    </format>
    <format dxfId="3">
      <pivotArea fieldPosition="0">
        <references count="2">
          <reference field="2" count="1">
            <x v="16"/>
          </reference>
          <reference field="4" count="1" selected="0">
            <x v="2"/>
          </reference>
        </references>
      </pivotArea>
    </format>
    <format dxfId="2">
      <pivotArea fieldPosition="0">
        <references count="2">
          <reference field="2" count="1">
            <x v="17"/>
          </reference>
          <reference field="4" count="1" selected="0">
            <x v="2"/>
          </reference>
        </references>
      </pivotArea>
    </format>
    <format dxfId="1">
      <pivotArea fieldPosition="0">
        <references count="2">
          <reference field="2" count="1">
            <x v="18"/>
          </reference>
          <reference field="4" count="1" selected="0">
            <x v="2"/>
          </reference>
        </references>
      </pivotArea>
    </format>
    <format dxfId="0">
      <pivotArea fieldPosition="0">
        <references count="2">
          <reference field="2" count="1">
            <x v="26"/>
          </reference>
          <reference field="4" count="1" selected="0">
            <x v="2"/>
          </reference>
        </references>
      </pivotArea>
    </format>
  </formats>
  <pivotTableStyleInfo name="PivotStyleMedium3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N333"/>
  <sheetViews>
    <sheetView topLeftCell="B1" zoomScale="70" zoomScaleNormal="70" workbookViewId="0">
      <selection activeCell="K333" sqref="K333"/>
    </sheetView>
  </sheetViews>
  <sheetFormatPr defaultColWidth="11.42578125" defaultRowHeight="12" x14ac:dyDescent="0.2"/>
  <cols>
    <col min="1" max="1" width="11.42578125" style="11" customWidth="1"/>
    <col min="2" max="2" width="44.5703125" style="11" customWidth="1"/>
    <col min="3" max="3" width="24" style="11" customWidth="1"/>
    <col min="4" max="4" width="26.42578125" style="12" customWidth="1"/>
    <col min="5" max="5" width="21.42578125" style="12" customWidth="1"/>
    <col min="6" max="6" width="10.85546875" style="12" customWidth="1"/>
    <col min="7" max="7" width="14.5703125" style="67" customWidth="1"/>
    <col min="8" max="9" width="13.5703125" style="67" customWidth="1"/>
    <col min="10" max="10" width="14.140625" style="67" customWidth="1"/>
    <col min="11" max="11" width="14.5703125" style="67" bestFit="1" customWidth="1"/>
    <col min="12" max="12" width="16.140625" style="41" customWidth="1"/>
    <col min="13" max="13" width="13.42578125" style="11" customWidth="1"/>
    <col min="14" max="14" width="11.42578125" style="11" customWidth="1"/>
    <col min="15" max="16384" width="11.42578125" style="11"/>
  </cols>
  <sheetData>
    <row r="1" spans="1:14" ht="16.5" x14ac:dyDescent="0.2">
      <c r="B1" s="16" t="s">
        <v>689</v>
      </c>
      <c r="C1" s="12"/>
    </row>
    <row r="2" spans="1:14" x14ac:dyDescent="0.2">
      <c r="D2" s="13"/>
      <c r="E2" s="14"/>
      <c r="H2" s="68"/>
      <c r="I2" s="69"/>
    </row>
    <row r="3" spans="1:14" x14ac:dyDescent="0.2">
      <c r="J3" s="70" t="s">
        <v>421</v>
      </c>
      <c r="L3" s="228" t="s">
        <v>688</v>
      </c>
      <c r="M3" s="228"/>
    </row>
    <row r="4" spans="1:14" ht="12.75" thickBot="1" x14ac:dyDescent="0.25">
      <c r="L4" s="42" t="s">
        <v>12</v>
      </c>
      <c r="M4" s="20" t="s">
        <v>406</v>
      </c>
    </row>
    <row r="5" spans="1:14" s="17" customFormat="1" ht="12.75" customHeight="1" x14ac:dyDescent="0.2">
      <c r="A5" s="21" t="s">
        <v>1</v>
      </c>
      <c r="B5" s="22" t="s">
        <v>2</v>
      </c>
      <c r="C5" s="23" t="s">
        <v>76</v>
      </c>
      <c r="D5" s="23" t="s">
        <v>77</v>
      </c>
      <c r="E5" s="23" t="s">
        <v>60</v>
      </c>
      <c r="F5" s="22" t="s">
        <v>3</v>
      </c>
      <c r="G5" s="71" t="s">
        <v>686</v>
      </c>
      <c r="H5" s="71" t="s">
        <v>4</v>
      </c>
      <c r="I5" s="71" t="s">
        <v>5</v>
      </c>
      <c r="J5" s="71" t="s">
        <v>6</v>
      </c>
      <c r="K5" s="71" t="s">
        <v>687</v>
      </c>
      <c r="L5" s="43">
        <v>123.42</v>
      </c>
      <c r="M5" s="19">
        <v>107.82</v>
      </c>
    </row>
    <row r="6" spans="1:14" s="18" customFormat="1" x14ac:dyDescent="0.2">
      <c r="A6" s="24" t="s">
        <v>97</v>
      </c>
      <c r="B6" s="9" t="s">
        <v>241</v>
      </c>
      <c r="C6" s="52" t="s">
        <v>67</v>
      </c>
      <c r="D6" s="52" t="s">
        <v>54</v>
      </c>
      <c r="E6" s="53" t="s">
        <v>36</v>
      </c>
      <c r="F6" s="18" t="s">
        <v>0</v>
      </c>
      <c r="G6" s="15">
        <f>SUMIF(mastro!A:A,TB_2018!A6,mastro!I:I)</f>
        <v>-1000</v>
      </c>
      <c r="H6" s="15">
        <f>SUMIF(mastro!A:A,TB_2018!A6,mastro!J:J)</f>
        <v>0</v>
      </c>
      <c r="I6" s="15">
        <f>SUMIF(mastro!A:A,TB_2018!A6,mastro!K:K)</f>
        <v>0</v>
      </c>
      <c r="J6" s="15">
        <f>SUMIF(mastro!A:A,TB_2018!A6,mastro!L:L)</f>
        <v>0</v>
      </c>
      <c r="K6" s="49">
        <f>SUMIF(mastro!A:A,TB_2018!A6,mastro!P:P)</f>
        <v>-1000</v>
      </c>
      <c r="L6" s="45"/>
    </row>
    <row r="7" spans="1:14" s="18" customFormat="1" x14ac:dyDescent="0.2">
      <c r="A7" s="24" t="s">
        <v>96</v>
      </c>
      <c r="B7" s="9" t="s">
        <v>242</v>
      </c>
      <c r="C7" s="52" t="s">
        <v>51</v>
      </c>
      <c r="D7" s="52" t="s">
        <v>51</v>
      </c>
      <c r="E7" s="53" t="s">
        <v>36</v>
      </c>
      <c r="F7" s="18" t="s">
        <v>0</v>
      </c>
      <c r="G7" s="15">
        <f>SUMIF(mastro!A:A,TB_2018!A7,mastro!I:I)</f>
        <v>-74311686.340000004</v>
      </c>
      <c r="H7" s="15">
        <f>SUMIF(mastro!A:A,TB_2018!A7,mastro!J:J)</f>
        <v>0</v>
      </c>
      <c r="I7" s="15">
        <f>SUMIF(mastro!A:A,TB_2018!A7,mastro!K:K)</f>
        <v>90625985.140000001</v>
      </c>
      <c r="J7" s="15">
        <f>SUMIF(mastro!A:A,TB_2018!A7,mastro!L:L)</f>
        <v>-90625985.140000001</v>
      </c>
      <c r="K7" s="49">
        <f>SUMIF(mastro!A:A,TB_2018!A7,mastro!P:P)</f>
        <v>-164937671.47999999</v>
      </c>
      <c r="L7" s="45"/>
    </row>
    <row r="8" spans="1:14" s="18" customFormat="1" x14ac:dyDescent="0.2">
      <c r="A8" s="24" t="s">
        <v>7</v>
      </c>
      <c r="B8" s="9" t="s">
        <v>243</v>
      </c>
      <c r="C8" s="52" t="s">
        <v>51</v>
      </c>
      <c r="D8" s="52" t="s">
        <v>51</v>
      </c>
      <c r="E8" s="53" t="s">
        <v>36</v>
      </c>
      <c r="F8" s="18" t="s">
        <v>0</v>
      </c>
      <c r="G8" s="15">
        <f>SUMIF(mastro!A:A,TB_2018!A8,mastro!I:I)</f>
        <v>-90625985.141977519</v>
      </c>
      <c r="H8" s="15">
        <f>SUMIF(mastro!A:A,TB_2018!A8,mastro!J:J)</f>
        <v>90625985.140000001</v>
      </c>
      <c r="I8" s="15">
        <f>SUMIF(mastro!A:A,TB_2018!A8,mastro!K:K)</f>
        <v>0</v>
      </c>
      <c r="J8" s="15">
        <f>SUMIF(mastro!A:A,TB_2018!A8,mastro!L:L)</f>
        <v>90625985.140000001</v>
      </c>
      <c r="K8" s="49">
        <f>SUMIF(mastro!A:A,TB_2018!A8,mastro!P:P)</f>
        <v>-1.9775199890136718E-3</v>
      </c>
      <c r="L8" s="45"/>
    </row>
    <row r="9" spans="1:14" s="18" customFormat="1" x14ac:dyDescent="0.2">
      <c r="A9" s="54" t="s">
        <v>117</v>
      </c>
      <c r="B9" s="9" t="s">
        <v>244</v>
      </c>
      <c r="C9" s="52" t="s">
        <v>49</v>
      </c>
      <c r="D9" s="53" t="s">
        <v>48</v>
      </c>
      <c r="E9" s="53" t="s">
        <v>37</v>
      </c>
      <c r="F9" s="18" t="s">
        <v>0</v>
      </c>
      <c r="G9" s="15">
        <f>SUMIF(mastro!A:A,TB_2018!A9,mastro!I:I)</f>
        <v>98244845.179609001</v>
      </c>
      <c r="H9" s="15">
        <f>SUMIF(mastro!A:A,TB_2018!A9,mastro!J:J)</f>
        <v>33572817.250300005</v>
      </c>
      <c r="I9" s="15">
        <f>SUMIF(mastro!A:A,TB_2018!A9,mastro!K:K)</f>
        <v>0</v>
      </c>
      <c r="J9" s="15">
        <f>SUMIF(mastro!A:A,TB_2018!A9,mastro!L:L)</f>
        <v>33572817.250300005</v>
      </c>
      <c r="K9" s="49">
        <f>SUMIF(mastro!A:A,TB_2018!A9,mastro!P:P)</f>
        <v>131817662.42990898</v>
      </c>
      <c r="L9" s="45"/>
    </row>
    <row r="10" spans="1:14" x14ac:dyDescent="0.2">
      <c r="A10" s="24" t="s">
        <v>118</v>
      </c>
      <c r="B10" s="9" t="s">
        <v>245</v>
      </c>
      <c r="C10" s="52" t="s">
        <v>49</v>
      </c>
      <c r="D10" s="53" t="s">
        <v>48</v>
      </c>
      <c r="E10" s="53" t="s">
        <v>37</v>
      </c>
      <c r="F10" s="18" t="s">
        <v>0</v>
      </c>
      <c r="G10" s="15">
        <f>SUMIF(mastro!A:A,TB_2018!A10,mastro!I:I)</f>
        <v>2708046</v>
      </c>
      <c r="H10" s="15">
        <f>SUMIF(mastro!A:A,TB_2018!A10,mastro!J:J)</f>
        <v>0</v>
      </c>
      <c r="I10" s="15">
        <f>SUMIF(mastro!A:A,TB_2018!A10,mastro!K:K)</f>
        <v>0</v>
      </c>
      <c r="J10" s="15">
        <f>SUMIF(mastro!A:A,TB_2018!A10,mastro!L:L)</f>
        <v>0</v>
      </c>
      <c r="K10" s="49">
        <f>SUMIF(mastro!A:A,TB_2018!A10,mastro!P:P)</f>
        <v>2708046</v>
      </c>
      <c r="L10" s="45"/>
    </row>
    <row r="11" spans="1:14" x14ac:dyDescent="0.2">
      <c r="A11" s="24" t="s">
        <v>8</v>
      </c>
      <c r="B11" s="9" t="s">
        <v>246</v>
      </c>
      <c r="C11" s="8" t="s">
        <v>50</v>
      </c>
      <c r="D11" s="8" t="s">
        <v>48</v>
      </c>
      <c r="E11" s="8" t="s">
        <v>37</v>
      </c>
      <c r="F11" s="18" t="s">
        <v>0</v>
      </c>
      <c r="G11" s="15">
        <f>SUMIF(mastro!A:A,TB_2018!A11,mastro!I:I)</f>
        <v>15848549.971500004</v>
      </c>
      <c r="H11" s="15">
        <f>SUMIF(mastro!A:A,TB_2018!A11,mastro!J:J)</f>
        <v>7138205.2419000007</v>
      </c>
      <c r="I11" s="15">
        <f>SUMIF(mastro!A:A,TB_2018!A11,mastro!K:K)</f>
        <v>0</v>
      </c>
      <c r="J11" s="15">
        <f>SUMIF(mastro!A:A,TB_2018!A11,mastro!L:L)</f>
        <v>7138205.2419000007</v>
      </c>
      <c r="K11" s="49">
        <f>SUMIF(mastro!A:A,TB_2018!A11,mastro!P:P)</f>
        <v>22986755.213400003</v>
      </c>
      <c r="L11" s="45"/>
    </row>
    <row r="12" spans="1:14" x14ac:dyDescent="0.2">
      <c r="A12" s="24" t="s">
        <v>9</v>
      </c>
      <c r="B12" s="9" t="s">
        <v>247</v>
      </c>
      <c r="C12" s="8" t="s">
        <v>50</v>
      </c>
      <c r="D12" s="8" t="s">
        <v>48</v>
      </c>
      <c r="E12" s="8" t="s">
        <v>37</v>
      </c>
      <c r="F12" s="18" t="s">
        <v>0</v>
      </c>
      <c r="G12" s="15">
        <f>SUMIF(mastro!A:A,TB_2018!A12,mastro!I:I)</f>
        <v>3426112.4966000002</v>
      </c>
      <c r="H12" s="15">
        <f>SUMIF(mastro!A:A,TB_2018!A12,mastro!J:J)</f>
        <v>3206206.8059999999</v>
      </c>
      <c r="I12" s="15">
        <f>SUMIF(mastro!A:A,TB_2018!A12,mastro!K:K)</f>
        <v>0</v>
      </c>
      <c r="J12" s="15">
        <f>SUMIF(mastro!A:A,TB_2018!A12,mastro!L:L)</f>
        <v>3206206.8059999989</v>
      </c>
      <c r="K12" s="49">
        <f>SUMIF(mastro!A:A,TB_2018!A12,mastro!P:P)</f>
        <v>6632319.302600001</v>
      </c>
      <c r="L12" s="45"/>
      <c r="N12" s="41"/>
    </row>
    <row r="13" spans="1:14" ht="12" customHeight="1" x14ac:dyDescent="0.2">
      <c r="A13" s="24" t="s">
        <v>119</v>
      </c>
      <c r="B13" s="9" t="s">
        <v>248</v>
      </c>
      <c r="C13" s="8" t="s">
        <v>50</v>
      </c>
      <c r="D13" s="8" t="s">
        <v>48</v>
      </c>
      <c r="E13" s="8" t="s">
        <v>37</v>
      </c>
      <c r="F13" s="18" t="s">
        <v>0</v>
      </c>
      <c r="G13" s="15">
        <f>SUMIF(mastro!A:A,TB_2018!A13,mastro!I:I)</f>
        <v>42513274.761370003</v>
      </c>
      <c r="H13" s="15">
        <f>SUMIF(mastro!A:A,TB_2018!A13,mastro!J:J)</f>
        <v>2606417.7349</v>
      </c>
      <c r="I13" s="15">
        <f>SUMIF(mastro!A:A,TB_2018!A13,mastro!K:K)</f>
        <v>0</v>
      </c>
      <c r="J13" s="15">
        <f>SUMIF(mastro!A:A,TB_2018!A13,mastro!L:L)</f>
        <v>2606417.7349</v>
      </c>
      <c r="K13" s="49">
        <f>SUMIF(mastro!A:A,TB_2018!A13,mastro!P:P)</f>
        <v>45119692.496270016</v>
      </c>
      <c r="L13" s="45"/>
    </row>
    <row r="14" spans="1:14" x14ac:dyDescent="0.2">
      <c r="A14" s="54" t="s">
        <v>10</v>
      </c>
      <c r="B14" s="9" t="s">
        <v>249</v>
      </c>
      <c r="C14" s="8" t="s">
        <v>49</v>
      </c>
      <c r="D14" s="8" t="s">
        <v>48</v>
      </c>
      <c r="E14" s="8" t="s">
        <v>37</v>
      </c>
      <c r="F14" s="18" t="s">
        <v>0</v>
      </c>
      <c r="G14" s="15">
        <f>SUMIF(mastro!A:A,TB_2018!A14,mastro!I:I)</f>
        <v>-5995035.1799999997</v>
      </c>
      <c r="H14" s="15">
        <f>SUMIF(mastro!A:A,TB_2018!A14,mastro!J:J)</f>
        <v>0</v>
      </c>
      <c r="I14" s="15">
        <f>SUMIF(mastro!A:A,TB_2018!A14,mastro!K:K)</f>
        <v>5737504.6399999997</v>
      </c>
      <c r="J14" s="15">
        <f>SUMIF(mastro!A:A,TB_2018!A14,mastro!L:L)</f>
        <v>-5737504.6399999997</v>
      </c>
      <c r="K14" s="49">
        <f>SUMIF(mastro!A:A,TB_2018!A14,mastro!P:P)</f>
        <v>-11732539.82</v>
      </c>
      <c r="L14" s="45"/>
    </row>
    <row r="15" spans="1:14" x14ac:dyDescent="0.2">
      <c r="A15" s="54" t="s">
        <v>120</v>
      </c>
      <c r="B15" s="9" t="s">
        <v>250</v>
      </c>
      <c r="C15" s="8" t="s">
        <v>49</v>
      </c>
      <c r="D15" s="8" t="s">
        <v>48</v>
      </c>
      <c r="E15" s="8" t="s">
        <v>37</v>
      </c>
      <c r="F15" s="18" t="s">
        <v>0</v>
      </c>
      <c r="G15" s="15">
        <f>SUMIF(mastro!A:A,TB_2018!A15,mastro!I:I)</f>
        <v>-1070219.78</v>
      </c>
      <c r="H15" s="15">
        <f>SUMIF(mastro!A:A,TB_2018!A15,mastro!J:J)</f>
        <v>0</v>
      </c>
      <c r="I15" s="15">
        <f>SUMIF(mastro!A:A,TB_2018!A15,mastro!K:K)</f>
        <v>327565.24</v>
      </c>
      <c r="J15" s="15">
        <f>SUMIF(mastro!A:A,TB_2018!A15,mastro!L:L)</f>
        <v>-327565.24</v>
      </c>
      <c r="K15" s="49">
        <f>SUMIF(mastro!A:A,TB_2018!A15,mastro!P:P)</f>
        <v>-1397785.02</v>
      </c>
      <c r="L15" s="45"/>
    </row>
    <row r="16" spans="1:14" x14ac:dyDescent="0.2">
      <c r="A16" s="54" t="s">
        <v>121</v>
      </c>
      <c r="B16" s="9" t="s">
        <v>251</v>
      </c>
      <c r="C16" s="8" t="s">
        <v>50</v>
      </c>
      <c r="D16" s="8" t="s">
        <v>48</v>
      </c>
      <c r="E16" s="8" t="s">
        <v>37</v>
      </c>
      <c r="F16" s="18" t="s">
        <v>0</v>
      </c>
      <c r="G16" s="15">
        <f>SUMIF(mastro!A:A,TB_2018!A16,mastro!I:I)</f>
        <v>-11372975.689999999</v>
      </c>
      <c r="H16" s="15">
        <f>SUMIF(mastro!A:A,TB_2018!A16,mastro!J:J)</f>
        <v>0</v>
      </c>
      <c r="I16" s="15">
        <f>SUMIF(mastro!A:A,TB_2018!A16,mastro!K:K)</f>
        <v>10406239.65</v>
      </c>
      <c r="J16" s="15">
        <f>SUMIF(mastro!A:A,TB_2018!A16,mastro!L:L)</f>
        <v>-10406239.65</v>
      </c>
      <c r="K16" s="49">
        <f>SUMIF(mastro!A:A,TB_2018!A16,mastro!P:P)</f>
        <v>-21779215.34</v>
      </c>
      <c r="L16" s="45"/>
    </row>
    <row r="17" spans="1:13" s="64" customFormat="1" x14ac:dyDescent="0.2">
      <c r="A17" s="65">
        <v>2913</v>
      </c>
      <c r="B17" s="60" t="s">
        <v>721</v>
      </c>
      <c r="C17" s="61" t="s">
        <v>49</v>
      </c>
      <c r="D17" s="61" t="s">
        <v>48</v>
      </c>
      <c r="E17" s="61" t="s">
        <v>37</v>
      </c>
      <c r="F17" s="62" t="s">
        <v>0</v>
      </c>
      <c r="G17" s="15">
        <f>SUMIF(mastro!A:A,TB_2018!A17,mastro!I:I)</f>
        <v>0</v>
      </c>
      <c r="H17" s="15">
        <f>SUMIF(mastro!A:A,TB_2018!A17,mastro!J:J)</f>
        <v>0</v>
      </c>
      <c r="I17" s="15">
        <f>SUMIF(mastro!A:A,TB_2018!A17,mastro!K:K)</f>
        <v>988281</v>
      </c>
      <c r="J17" s="15">
        <f>SUMIF(mastro!A:A,TB_2018!A17,mastro!L:L)</f>
        <v>-988281</v>
      </c>
      <c r="K17" s="49">
        <f>SUMIF(mastro!A:A,TB_2018!A17,mastro!P:P)</f>
        <v>-988281</v>
      </c>
      <c r="L17" s="63"/>
    </row>
    <row r="18" spans="1:13" x14ac:dyDescent="0.2">
      <c r="A18" s="54" t="s">
        <v>122</v>
      </c>
      <c r="B18" s="9" t="s">
        <v>252</v>
      </c>
      <c r="C18" s="8" t="s">
        <v>46</v>
      </c>
      <c r="D18" s="8" t="s">
        <v>45</v>
      </c>
      <c r="E18" s="8" t="s">
        <v>37</v>
      </c>
      <c r="F18" s="18" t="s">
        <v>0</v>
      </c>
      <c r="G18" s="15">
        <f>SUMIF(mastro!A:A,TB_2018!A18,mastro!I:I)</f>
        <v>58848789.905700102</v>
      </c>
      <c r="H18" s="15">
        <f>SUMIF(mastro!A:A,TB_2018!A18,mastro!J:J)</f>
        <v>270661099.82850003</v>
      </c>
      <c r="I18" s="15">
        <f>SUMIF(mastro!A:A,TB_2018!A18,mastro!K:K)</f>
        <v>265866758.22999999</v>
      </c>
      <c r="J18" s="15">
        <f>SUMIF(mastro!A:A,TB_2018!A18,mastro!L:L)</f>
        <v>4794341.5985000227</v>
      </c>
      <c r="K18" s="49">
        <f>SUMIF(mastro!A:A,TB_2018!A18,mastro!P:P)</f>
        <v>63643131.504200131</v>
      </c>
      <c r="L18" s="45"/>
    </row>
    <row r="19" spans="1:13" x14ac:dyDescent="0.2">
      <c r="A19" s="54" t="s">
        <v>115</v>
      </c>
      <c r="B19" s="9" t="s">
        <v>253</v>
      </c>
      <c r="C19" s="8" t="s">
        <v>34</v>
      </c>
      <c r="D19" s="8" t="s">
        <v>35</v>
      </c>
      <c r="E19" s="8" t="s">
        <v>36</v>
      </c>
      <c r="F19" s="18" t="s">
        <v>406</v>
      </c>
      <c r="G19" s="15">
        <f>SUMIF(mastro!A:A,TB_2018!A19,mastro!I:I)</f>
        <v>-107984436.05969702</v>
      </c>
      <c r="H19" s="15">
        <f>SUMIF(mastro!A:A,TB_2018!A19,mastro!J:J)</f>
        <v>386795897.93872827</v>
      </c>
      <c r="I19" s="15">
        <f>SUMIF(mastro!A:A,TB_2018!A19,mastro!K:K)</f>
        <v>284358937.83729994</v>
      </c>
      <c r="J19" s="15">
        <f>SUMIF(mastro!A:A,TB_2018!A19,mastro!L:L)</f>
        <v>102436960.1014283</v>
      </c>
      <c r="K19" s="49">
        <f>SUMIF(mastro!A:A,TB_2018!A19,mastro!P:P)</f>
        <v>-5547475.9582687374</v>
      </c>
      <c r="L19" s="45"/>
      <c r="M19" s="55"/>
    </row>
    <row r="20" spans="1:13" x14ac:dyDescent="0.2">
      <c r="A20" s="54" t="s">
        <v>114</v>
      </c>
      <c r="B20" s="9" t="s">
        <v>254</v>
      </c>
      <c r="C20" s="8" t="s">
        <v>34</v>
      </c>
      <c r="D20" s="8" t="s">
        <v>35</v>
      </c>
      <c r="E20" s="8" t="s">
        <v>36</v>
      </c>
      <c r="F20" s="18" t="s">
        <v>12</v>
      </c>
      <c r="G20" s="15">
        <f>SUMIF(mastro!A:A,TB_2018!A20,mastro!I:I)</f>
        <v>-1211065.4763999998</v>
      </c>
      <c r="H20" s="15">
        <f>SUMIF(mastro!A:A,TB_2018!A20,mastro!J:J)</f>
        <v>335928.47210000001</v>
      </c>
      <c r="I20" s="15">
        <f>SUMIF(mastro!A:A,TB_2018!A20,mastro!K:K)</f>
        <v>3739032.0079000001</v>
      </c>
      <c r="J20" s="15">
        <f>SUMIF(mastro!A:A,TB_2018!A20,mastro!L:L)</f>
        <v>-3403103.5357999993</v>
      </c>
      <c r="K20" s="49">
        <f>SUMIF(mastro!A:A,TB_2018!A20,mastro!P:P)</f>
        <v>-4614169.0122000007</v>
      </c>
      <c r="L20" s="45"/>
    </row>
    <row r="21" spans="1:13" x14ac:dyDescent="0.2">
      <c r="A21" s="54" t="s">
        <v>113</v>
      </c>
      <c r="B21" s="9" t="s">
        <v>11</v>
      </c>
      <c r="C21" s="8" t="s">
        <v>34</v>
      </c>
      <c r="D21" s="8" t="s">
        <v>35</v>
      </c>
      <c r="E21" s="8" t="s">
        <v>36</v>
      </c>
      <c r="F21" s="18" t="s">
        <v>12</v>
      </c>
      <c r="G21" s="15">
        <f>SUMIF(mastro!A:A,TB_2018!A21,mastro!I:I)</f>
        <v>-0.22582869999999999</v>
      </c>
      <c r="H21" s="15">
        <f>SUMIF(mastro!A:A,TB_2018!A21,mastro!J:J)</f>
        <v>2835518.76</v>
      </c>
      <c r="I21" s="15">
        <f>SUMIF(mastro!A:A,TB_2018!A21,mastro!K:K)</f>
        <v>3073966.1838125004</v>
      </c>
      <c r="J21" s="15">
        <f>SUMIF(mastro!A:A,TB_2018!A21,mastro!L:L)</f>
        <v>-238447.42381250084</v>
      </c>
      <c r="K21" s="49">
        <f>SUMIF(mastro!A:A,TB_2018!A21,mastro!P:P)</f>
        <v>-238447.6496412009</v>
      </c>
      <c r="L21" s="45"/>
      <c r="M21" s="55"/>
    </row>
    <row r="22" spans="1:13" x14ac:dyDescent="0.2">
      <c r="A22" s="54" t="s">
        <v>422</v>
      </c>
      <c r="B22" s="9" t="s">
        <v>255</v>
      </c>
      <c r="C22" s="8" t="s">
        <v>34</v>
      </c>
      <c r="D22" s="8" t="s">
        <v>35</v>
      </c>
      <c r="E22" s="8" t="s">
        <v>36</v>
      </c>
      <c r="F22" s="18" t="s">
        <v>0</v>
      </c>
      <c r="G22" s="15">
        <f>SUMIF(mastro!A:A,TB_2018!A22,mastro!I:I)</f>
        <v>-1580.0086999</v>
      </c>
      <c r="H22" s="15">
        <f>SUMIF(mastro!A:A,TB_2018!A22,mastro!J:J)</f>
        <v>36894744.68</v>
      </c>
      <c r="I22" s="15">
        <f>SUMIF(mastro!A:A,TB_2018!A22,mastro!K:K)</f>
        <v>37007533.502000004</v>
      </c>
      <c r="J22" s="15">
        <f>SUMIF(mastro!A:A,TB_2018!A22,mastro!L:L)</f>
        <v>-112788.82200000287</v>
      </c>
      <c r="K22" s="49">
        <f>SUMIF(mastro!A:A,TB_2018!A22,mastro!P:P)</f>
        <v>-114368.83069990158</v>
      </c>
      <c r="L22" s="45"/>
    </row>
    <row r="23" spans="1:13" x14ac:dyDescent="0.2">
      <c r="A23" s="24" t="s">
        <v>112</v>
      </c>
      <c r="B23" s="9" t="s">
        <v>256</v>
      </c>
      <c r="C23" s="8" t="s">
        <v>34</v>
      </c>
      <c r="D23" s="8" t="s">
        <v>35</v>
      </c>
      <c r="E23" s="8" t="s">
        <v>36</v>
      </c>
      <c r="F23" s="18" t="s">
        <v>0</v>
      </c>
      <c r="G23" s="15">
        <f>SUMIF(mastro!A:A,TB_2018!A23,mastro!I:I)</f>
        <v>-28883.511999900002</v>
      </c>
      <c r="H23" s="15">
        <f>SUMIF(mastro!A:A,TB_2018!A23,mastro!J:J)</f>
        <v>817527.37</v>
      </c>
      <c r="I23" s="15">
        <f>SUMIF(mastro!A:A,TB_2018!A23,mastro!K:K)</f>
        <v>788643.85598810005</v>
      </c>
      <c r="J23" s="15">
        <f>SUMIF(mastro!A:A,TB_2018!A23,mastro!L:L)</f>
        <v>28883.514011899977</v>
      </c>
      <c r="K23" s="49">
        <f>SUMIF(mastro!A:A,TB_2018!A23,mastro!P:P)</f>
        <v>2.01200008392334E-3</v>
      </c>
      <c r="L23" s="45"/>
    </row>
    <row r="24" spans="1:13" x14ac:dyDescent="0.2">
      <c r="A24" s="24" t="s">
        <v>111</v>
      </c>
      <c r="B24" s="9" t="s">
        <v>257</v>
      </c>
      <c r="C24" s="8" t="s">
        <v>34</v>
      </c>
      <c r="D24" s="8" t="s">
        <v>35</v>
      </c>
      <c r="E24" s="8" t="s">
        <v>36</v>
      </c>
      <c r="F24" s="18" t="s">
        <v>0</v>
      </c>
      <c r="G24" s="15">
        <f>SUMIF(mastro!A:A,TB_2018!A24,mastro!I:I)</f>
        <v>-6800</v>
      </c>
      <c r="H24" s="15">
        <f>SUMIF(mastro!A:A,TB_2018!A24,mastro!J:J)</f>
        <v>6800</v>
      </c>
      <c r="I24" s="15">
        <f>SUMIF(mastro!A:A,TB_2018!A24,mastro!K:K)</f>
        <v>0</v>
      </c>
      <c r="J24" s="15">
        <f>SUMIF(mastro!A:A,TB_2018!A24,mastro!L:L)</f>
        <v>6800</v>
      </c>
      <c r="K24" s="49">
        <f>SUMIF(mastro!A:A,TB_2018!A24,mastro!P:P)</f>
        <v>0</v>
      </c>
      <c r="L24" s="45"/>
    </row>
    <row r="25" spans="1:13" x14ac:dyDescent="0.2">
      <c r="A25" s="24" t="s">
        <v>423</v>
      </c>
      <c r="B25" s="9" t="s">
        <v>424</v>
      </c>
      <c r="C25" s="8" t="s">
        <v>34</v>
      </c>
      <c r="D25" s="8" t="s">
        <v>35</v>
      </c>
      <c r="E25" s="8" t="s">
        <v>36</v>
      </c>
      <c r="F25" s="18" t="s">
        <v>0</v>
      </c>
      <c r="G25" s="15">
        <f>SUMIF(mastro!A:A,TB_2018!A25,mastro!I:I)</f>
        <v>0</v>
      </c>
      <c r="H25" s="15">
        <f>SUMIF(mastro!A:A,TB_2018!A25,mastro!J:J)</f>
        <v>16800</v>
      </c>
      <c r="I25" s="15">
        <f>SUMIF(mastro!A:A,TB_2018!A25,mastro!K:K)</f>
        <v>16800</v>
      </c>
      <c r="J25" s="15">
        <f>SUMIF(mastro!A:A,TB_2018!A25,mastro!L:L)</f>
        <v>0</v>
      </c>
      <c r="K25" s="49">
        <f>SUMIF(mastro!A:A,TB_2018!A25,mastro!P:P)</f>
        <v>0</v>
      </c>
      <c r="L25" s="45"/>
    </row>
    <row r="26" spans="1:13" x14ac:dyDescent="0.2">
      <c r="A26" s="24" t="s">
        <v>425</v>
      </c>
      <c r="B26" s="9" t="s">
        <v>426</v>
      </c>
      <c r="C26" s="8" t="s">
        <v>34</v>
      </c>
      <c r="D26" s="8" t="s">
        <v>35</v>
      </c>
      <c r="E26" s="8" t="s">
        <v>36</v>
      </c>
      <c r="F26" s="18" t="s">
        <v>0</v>
      </c>
      <c r="G26" s="15">
        <f>SUMIF(mastro!A:A,TB_2018!A26,mastro!I:I)</f>
        <v>0</v>
      </c>
      <c r="H26" s="15">
        <f>SUMIF(mastro!A:A,TB_2018!A26,mastro!J:J)</f>
        <v>18490</v>
      </c>
      <c r="I26" s="15">
        <f>SUMIF(mastro!A:A,TB_2018!A26,mastro!K:K)</f>
        <v>18490</v>
      </c>
      <c r="J26" s="15">
        <f>SUMIF(mastro!A:A,TB_2018!A26,mastro!L:L)</f>
        <v>0</v>
      </c>
      <c r="K26" s="49">
        <f>SUMIF(mastro!A:A,TB_2018!A26,mastro!P:P)</f>
        <v>0</v>
      </c>
      <c r="L26" s="45"/>
    </row>
    <row r="27" spans="1:13" x14ac:dyDescent="0.2">
      <c r="A27" s="24" t="s">
        <v>427</v>
      </c>
      <c r="B27" s="9" t="s">
        <v>428</v>
      </c>
      <c r="C27" s="8" t="s">
        <v>34</v>
      </c>
      <c r="D27" s="8" t="s">
        <v>35</v>
      </c>
      <c r="E27" s="8" t="s">
        <v>36</v>
      </c>
      <c r="F27" s="18" t="s">
        <v>0</v>
      </c>
      <c r="G27" s="15">
        <f>SUMIF(mastro!A:A,TB_2018!A27,mastro!I:I)</f>
        <v>0</v>
      </c>
      <c r="H27" s="15">
        <f>SUMIF(mastro!A:A,TB_2018!A27,mastro!J:J)</f>
        <v>3150</v>
      </c>
      <c r="I27" s="15">
        <f>SUMIF(mastro!A:A,TB_2018!A27,mastro!K:K)</f>
        <v>3150</v>
      </c>
      <c r="J27" s="15">
        <f>SUMIF(mastro!A:A,TB_2018!A27,mastro!L:L)</f>
        <v>0</v>
      </c>
      <c r="K27" s="49">
        <f>SUMIF(mastro!A:A,TB_2018!A27,mastro!P:P)</f>
        <v>0</v>
      </c>
      <c r="L27" s="45"/>
    </row>
    <row r="28" spans="1:13" x14ac:dyDescent="0.2">
      <c r="A28" s="24" t="s">
        <v>429</v>
      </c>
      <c r="B28" s="9" t="s">
        <v>430</v>
      </c>
      <c r="C28" s="8" t="s">
        <v>34</v>
      </c>
      <c r="D28" s="8" t="s">
        <v>35</v>
      </c>
      <c r="E28" s="8" t="s">
        <v>36</v>
      </c>
      <c r="F28" s="18" t="s">
        <v>0</v>
      </c>
      <c r="G28" s="15">
        <f>SUMIF(mastro!A:A,TB_2018!A28,mastro!I:I)</f>
        <v>0</v>
      </c>
      <c r="H28" s="15">
        <f>SUMIF(mastro!A:A,TB_2018!A28,mastro!J:J)</f>
        <v>27540</v>
      </c>
      <c r="I28" s="15">
        <f>SUMIF(mastro!A:A,TB_2018!A28,mastro!K:K)</f>
        <v>27540</v>
      </c>
      <c r="J28" s="15">
        <f>SUMIF(mastro!A:A,TB_2018!A28,mastro!L:L)</f>
        <v>0</v>
      </c>
      <c r="K28" s="49">
        <f>SUMIF(mastro!A:A,TB_2018!A28,mastro!P:P)</f>
        <v>0</v>
      </c>
      <c r="L28" s="45"/>
    </row>
    <row r="29" spans="1:13" x14ac:dyDescent="0.2">
      <c r="A29" s="24" t="s">
        <v>431</v>
      </c>
      <c r="B29" s="9" t="s">
        <v>432</v>
      </c>
      <c r="C29" s="8" t="s">
        <v>34</v>
      </c>
      <c r="D29" s="8" t="s">
        <v>35</v>
      </c>
      <c r="E29" s="8" t="s">
        <v>36</v>
      </c>
      <c r="F29" s="18" t="s">
        <v>12</v>
      </c>
      <c r="G29" s="15">
        <f>SUMIF(mastro!A:A,TB_2018!A29,mastro!I:I)</f>
        <v>0</v>
      </c>
      <c r="H29" s="15">
        <f>SUMIF(mastro!A:A,TB_2018!A29,mastro!J:J)</f>
        <v>23173.200000000001</v>
      </c>
      <c r="I29" s="15">
        <f>SUMIF(mastro!A:A,TB_2018!A29,mastro!K:K)</f>
        <v>23173.200000000001</v>
      </c>
      <c r="J29" s="15">
        <f>SUMIF(mastro!A:A,TB_2018!A29,mastro!L:L)</f>
        <v>0</v>
      </c>
      <c r="K29" s="49">
        <f>SUMIF(mastro!A:A,TB_2018!A29,mastro!P:P)</f>
        <v>0</v>
      </c>
      <c r="L29" s="45"/>
    </row>
    <row r="30" spans="1:13" x14ac:dyDescent="0.2">
      <c r="A30" s="24" t="s">
        <v>433</v>
      </c>
      <c r="B30" s="9" t="s">
        <v>434</v>
      </c>
      <c r="C30" s="8" t="s">
        <v>34</v>
      </c>
      <c r="D30" s="8" t="s">
        <v>35</v>
      </c>
      <c r="E30" s="8" t="s">
        <v>36</v>
      </c>
      <c r="F30" s="18" t="s">
        <v>0</v>
      </c>
      <c r="G30" s="15">
        <f>SUMIF(mastro!A:A,TB_2018!A30,mastro!I:I)</f>
        <v>0</v>
      </c>
      <c r="H30" s="15">
        <f>SUMIF(mastro!A:A,TB_2018!A30,mastro!J:J)</f>
        <v>48670.400000000001</v>
      </c>
      <c r="I30" s="15">
        <f>SUMIF(mastro!A:A,TB_2018!A30,mastro!K:K)</f>
        <v>48670.400000000001</v>
      </c>
      <c r="J30" s="15">
        <f>SUMIF(mastro!A:A,TB_2018!A30,mastro!L:L)</f>
        <v>0</v>
      </c>
      <c r="K30" s="49">
        <f>SUMIF(mastro!A:A,TB_2018!A30,mastro!P:P)</f>
        <v>0</v>
      </c>
      <c r="L30" s="45"/>
    </row>
    <row r="31" spans="1:13" x14ac:dyDescent="0.2">
      <c r="A31" s="24" t="s">
        <v>435</v>
      </c>
      <c r="B31" s="9" t="s">
        <v>436</v>
      </c>
      <c r="C31" s="8" t="s">
        <v>34</v>
      </c>
      <c r="D31" s="8" t="s">
        <v>35</v>
      </c>
      <c r="E31" s="8" t="s">
        <v>36</v>
      </c>
      <c r="F31" s="18" t="s">
        <v>0</v>
      </c>
      <c r="G31" s="15">
        <f>SUMIF(mastro!A:A,TB_2018!A31,mastro!I:I)</f>
        <v>0</v>
      </c>
      <c r="H31" s="15">
        <f>SUMIF(mastro!A:A,TB_2018!A31,mastro!J:J)</f>
        <v>380</v>
      </c>
      <c r="I31" s="15">
        <f>SUMIF(mastro!A:A,TB_2018!A31,mastro!K:K)</f>
        <v>380</v>
      </c>
      <c r="J31" s="15">
        <f>SUMIF(mastro!A:A,TB_2018!A31,mastro!L:L)</f>
        <v>0</v>
      </c>
      <c r="K31" s="49">
        <f>SUMIF(mastro!A:A,TB_2018!A31,mastro!P:P)</f>
        <v>0</v>
      </c>
      <c r="L31" s="45"/>
    </row>
    <row r="32" spans="1:13" x14ac:dyDescent="0.2">
      <c r="A32" s="24" t="s">
        <v>437</v>
      </c>
      <c r="B32" s="9" t="s">
        <v>438</v>
      </c>
      <c r="C32" s="8" t="s">
        <v>34</v>
      </c>
      <c r="D32" s="8" t="s">
        <v>35</v>
      </c>
      <c r="E32" s="8" t="s">
        <v>36</v>
      </c>
      <c r="F32" s="18" t="s">
        <v>0</v>
      </c>
      <c r="G32" s="15">
        <f>SUMIF(mastro!A:A,TB_2018!A32,mastro!I:I)</f>
        <v>0</v>
      </c>
      <c r="H32" s="15">
        <f>SUMIF(mastro!A:A,TB_2018!A32,mastro!J:J)</f>
        <v>4820</v>
      </c>
      <c r="I32" s="15">
        <f>SUMIF(mastro!A:A,TB_2018!A32,mastro!K:K)</f>
        <v>4820</v>
      </c>
      <c r="J32" s="15">
        <f>SUMIF(mastro!A:A,TB_2018!A32,mastro!L:L)</f>
        <v>0</v>
      </c>
      <c r="K32" s="49">
        <f>SUMIF(mastro!A:A,TB_2018!A32,mastro!P:P)</f>
        <v>0</v>
      </c>
      <c r="L32" s="45"/>
    </row>
    <row r="33" spans="1:12" x14ac:dyDescent="0.2">
      <c r="A33" s="24" t="s">
        <v>439</v>
      </c>
      <c r="B33" s="9" t="s">
        <v>440</v>
      </c>
      <c r="C33" s="8" t="s">
        <v>34</v>
      </c>
      <c r="D33" s="8" t="s">
        <v>35</v>
      </c>
      <c r="E33" s="8" t="s">
        <v>36</v>
      </c>
      <c r="F33" s="18" t="s">
        <v>0</v>
      </c>
      <c r="G33" s="15">
        <f>SUMIF(mastro!A:A,TB_2018!A33,mastro!I:I)</f>
        <v>0</v>
      </c>
      <c r="H33" s="15">
        <f>SUMIF(mastro!A:A,TB_2018!A33,mastro!J:J)</f>
        <v>8501.6</v>
      </c>
      <c r="I33" s="15">
        <f>SUMIF(mastro!A:A,TB_2018!A33,mastro!K:K)</f>
        <v>8501.6</v>
      </c>
      <c r="J33" s="15">
        <f>SUMIF(mastro!A:A,TB_2018!A33,mastro!L:L)</f>
        <v>0</v>
      </c>
      <c r="K33" s="49">
        <f>SUMIF(mastro!A:A,TB_2018!A33,mastro!P:P)</f>
        <v>0</v>
      </c>
      <c r="L33" s="45"/>
    </row>
    <row r="34" spans="1:12" x14ac:dyDescent="0.2">
      <c r="A34" s="24" t="s">
        <v>441</v>
      </c>
      <c r="B34" s="9" t="s">
        <v>442</v>
      </c>
      <c r="C34" s="8" t="s">
        <v>34</v>
      </c>
      <c r="D34" s="8" t="s">
        <v>35</v>
      </c>
      <c r="E34" s="8" t="s">
        <v>36</v>
      </c>
      <c r="F34" s="18" t="s">
        <v>0</v>
      </c>
      <c r="G34" s="15">
        <f>SUMIF(mastro!A:A,TB_2018!A34,mastro!I:I)</f>
        <v>0</v>
      </c>
      <c r="H34" s="15">
        <f>SUMIF(mastro!A:A,TB_2018!A34,mastro!J:J)</f>
        <v>12000</v>
      </c>
      <c r="I34" s="15">
        <f>SUMIF(mastro!A:A,TB_2018!A34,mastro!K:K)</f>
        <v>12000</v>
      </c>
      <c r="J34" s="15">
        <f>SUMIF(mastro!A:A,TB_2018!A34,mastro!L:L)</f>
        <v>0</v>
      </c>
      <c r="K34" s="49">
        <f>SUMIF(mastro!A:A,TB_2018!A34,mastro!P:P)</f>
        <v>0</v>
      </c>
      <c r="L34" s="45"/>
    </row>
    <row r="35" spans="1:12" x14ac:dyDescent="0.2">
      <c r="A35" s="24" t="s">
        <v>443</v>
      </c>
      <c r="B35" s="9" t="s">
        <v>444</v>
      </c>
      <c r="C35" s="8" t="s">
        <v>34</v>
      </c>
      <c r="D35" s="8" t="s">
        <v>35</v>
      </c>
      <c r="E35" s="8" t="s">
        <v>36</v>
      </c>
      <c r="F35" s="18" t="s">
        <v>0</v>
      </c>
      <c r="G35" s="15">
        <f>SUMIF(mastro!A:A,TB_2018!A35,mastro!I:I)</f>
        <v>0</v>
      </c>
      <c r="H35" s="15">
        <f>SUMIF(mastro!A:A,TB_2018!A35,mastro!J:J)</f>
        <v>500</v>
      </c>
      <c r="I35" s="15">
        <f>SUMIF(mastro!A:A,TB_2018!A35,mastro!K:K)</f>
        <v>500</v>
      </c>
      <c r="J35" s="15">
        <f>SUMIF(mastro!A:A,TB_2018!A35,mastro!L:L)</f>
        <v>0</v>
      </c>
      <c r="K35" s="49">
        <f>SUMIF(mastro!A:A,TB_2018!A35,mastro!P:P)</f>
        <v>0</v>
      </c>
      <c r="L35" s="45"/>
    </row>
    <row r="36" spans="1:12" x14ac:dyDescent="0.2">
      <c r="A36" s="24" t="s">
        <v>445</v>
      </c>
      <c r="B36" s="9" t="s">
        <v>446</v>
      </c>
      <c r="C36" s="8" t="s">
        <v>34</v>
      </c>
      <c r="D36" s="8" t="s">
        <v>35</v>
      </c>
      <c r="E36" s="8" t="s">
        <v>36</v>
      </c>
      <c r="F36" s="18" t="s">
        <v>12</v>
      </c>
      <c r="G36" s="15">
        <f>SUMIF(mastro!A:A,TB_2018!A36,mastro!I:I)</f>
        <v>0</v>
      </c>
      <c r="H36" s="15">
        <f>SUMIF(mastro!A:A,TB_2018!A36,mastro!J:J)</f>
        <v>3129895.17</v>
      </c>
      <c r="I36" s="15">
        <f>SUMIF(mastro!A:A,TB_2018!A36,mastro!K:K)</f>
        <v>3263230.2733195997</v>
      </c>
      <c r="J36" s="15">
        <f>SUMIF(mastro!A:A,TB_2018!A36,mastro!L:L)</f>
        <v>-133335.10331959964</v>
      </c>
      <c r="K36" s="49">
        <f>SUMIF(mastro!A:A,TB_2018!A36,mastro!P:P)</f>
        <v>-133335.10331959964</v>
      </c>
      <c r="L36" s="45"/>
    </row>
    <row r="37" spans="1:12" x14ac:dyDescent="0.2">
      <c r="A37" s="24" t="s">
        <v>447</v>
      </c>
      <c r="B37" s="9" t="s">
        <v>448</v>
      </c>
      <c r="C37" s="8" t="s">
        <v>34</v>
      </c>
      <c r="D37" s="8" t="s">
        <v>35</v>
      </c>
      <c r="E37" s="8" t="s">
        <v>36</v>
      </c>
      <c r="F37" s="18" t="s">
        <v>0</v>
      </c>
      <c r="G37" s="15">
        <f>SUMIF(mastro!A:A,TB_2018!A37,mastro!I:I)</f>
        <v>0</v>
      </c>
      <c r="H37" s="15">
        <f>SUMIF(mastro!A:A,TB_2018!A37,mastro!J:J)</f>
        <v>5422</v>
      </c>
      <c r="I37" s="15">
        <f>SUMIF(mastro!A:A,TB_2018!A37,mastro!K:K)</f>
        <v>5422</v>
      </c>
      <c r="J37" s="15">
        <f>SUMIF(mastro!A:A,TB_2018!A37,mastro!L:L)</f>
        <v>0</v>
      </c>
      <c r="K37" s="49">
        <f>SUMIF(mastro!A:A,TB_2018!A37,mastro!P:P)</f>
        <v>0</v>
      </c>
      <c r="L37" s="45"/>
    </row>
    <row r="38" spans="1:12" x14ac:dyDescent="0.2">
      <c r="A38" s="24" t="s">
        <v>449</v>
      </c>
      <c r="B38" s="9" t="s">
        <v>450</v>
      </c>
      <c r="C38" s="8" t="s">
        <v>34</v>
      </c>
      <c r="D38" s="8" t="s">
        <v>35</v>
      </c>
      <c r="E38" s="8" t="s">
        <v>36</v>
      </c>
      <c r="F38" s="18" t="s">
        <v>0</v>
      </c>
      <c r="G38" s="15">
        <f>SUMIF(mastro!A:A,TB_2018!A38,mastro!I:I)</f>
        <v>0</v>
      </c>
      <c r="H38" s="15">
        <f>SUMIF(mastro!A:A,TB_2018!A38,mastro!J:J)</f>
        <v>133560</v>
      </c>
      <c r="I38" s="15">
        <f>SUMIF(mastro!A:A,TB_2018!A38,mastro!K:K)</f>
        <v>133560</v>
      </c>
      <c r="J38" s="15">
        <f>SUMIF(mastro!A:A,TB_2018!A38,mastro!L:L)</f>
        <v>0</v>
      </c>
      <c r="K38" s="49">
        <f>SUMIF(mastro!A:A,TB_2018!A38,mastro!P:P)</f>
        <v>0</v>
      </c>
      <c r="L38" s="45"/>
    </row>
    <row r="39" spans="1:12" x14ac:dyDescent="0.2">
      <c r="A39" s="24" t="s">
        <v>451</v>
      </c>
      <c r="B39" s="9" t="s">
        <v>452</v>
      </c>
      <c r="C39" s="8" t="s">
        <v>34</v>
      </c>
      <c r="D39" s="8" t="s">
        <v>35</v>
      </c>
      <c r="E39" s="8" t="s">
        <v>36</v>
      </c>
      <c r="F39" s="18" t="s">
        <v>0</v>
      </c>
      <c r="G39" s="15">
        <f>SUMIF(mastro!A:A,TB_2018!A39,mastro!I:I)</f>
        <v>0</v>
      </c>
      <c r="H39" s="15">
        <f>SUMIF(mastro!A:A,TB_2018!A39,mastro!J:J)</f>
        <v>1000</v>
      </c>
      <c r="I39" s="15">
        <f>SUMIF(mastro!A:A,TB_2018!A39,mastro!K:K)</f>
        <v>1000</v>
      </c>
      <c r="J39" s="15">
        <f>SUMIF(mastro!A:A,TB_2018!A39,mastro!L:L)</f>
        <v>0</v>
      </c>
      <c r="K39" s="49">
        <f>SUMIF(mastro!A:A,TB_2018!A39,mastro!P:P)</f>
        <v>0</v>
      </c>
      <c r="L39" s="45"/>
    </row>
    <row r="40" spans="1:12" x14ac:dyDescent="0.2">
      <c r="A40" s="24" t="s">
        <v>453</v>
      </c>
      <c r="B40" s="9" t="s">
        <v>454</v>
      </c>
      <c r="C40" s="8" t="s">
        <v>34</v>
      </c>
      <c r="D40" s="8" t="s">
        <v>35</v>
      </c>
      <c r="E40" s="8" t="s">
        <v>36</v>
      </c>
      <c r="F40" s="18" t="s">
        <v>0</v>
      </c>
      <c r="G40" s="15">
        <f>SUMIF(mastro!A:A,TB_2018!A40,mastro!I:I)</f>
        <v>0</v>
      </c>
      <c r="H40" s="15">
        <f>SUMIF(mastro!A:A,TB_2018!A40,mastro!J:J)</f>
        <v>2410</v>
      </c>
      <c r="I40" s="15">
        <f>SUMIF(mastro!A:A,TB_2018!A40,mastro!K:K)</f>
        <v>2410</v>
      </c>
      <c r="J40" s="15">
        <f>SUMIF(mastro!A:A,TB_2018!A40,mastro!L:L)</f>
        <v>0</v>
      </c>
      <c r="K40" s="49">
        <f>SUMIF(mastro!A:A,TB_2018!A40,mastro!P:P)</f>
        <v>0</v>
      </c>
      <c r="L40" s="45"/>
    </row>
    <row r="41" spans="1:12" x14ac:dyDescent="0.2">
      <c r="A41" s="24" t="s">
        <v>455</v>
      </c>
      <c r="B41" s="9" t="s">
        <v>456</v>
      </c>
      <c r="C41" s="8" t="s">
        <v>34</v>
      </c>
      <c r="D41" s="8" t="s">
        <v>35</v>
      </c>
      <c r="E41" s="8" t="s">
        <v>36</v>
      </c>
      <c r="F41" s="18" t="s">
        <v>0</v>
      </c>
      <c r="G41" s="15">
        <f>SUMIF(mastro!A:A,TB_2018!A41,mastro!I:I)</f>
        <v>0</v>
      </c>
      <c r="H41" s="15">
        <f>SUMIF(mastro!A:A,TB_2018!A41,mastro!J:J)</f>
        <v>753</v>
      </c>
      <c r="I41" s="15">
        <f>SUMIF(mastro!A:A,TB_2018!A41,mastro!K:K)</f>
        <v>753</v>
      </c>
      <c r="J41" s="15">
        <f>SUMIF(mastro!A:A,TB_2018!A41,mastro!L:L)</f>
        <v>0</v>
      </c>
      <c r="K41" s="49">
        <f>SUMIF(mastro!A:A,TB_2018!A41,mastro!P:P)</f>
        <v>0</v>
      </c>
      <c r="L41" s="45"/>
    </row>
    <row r="42" spans="1:12" ht="10.5" customHeight="1" x14ac:dyDescent="0.2">
      <c r="A42" s="24" t="s">
        <v>457</v>
      </c>
      <c r="B42" s="9" t="s">
        <v>458</v>
      </c>
      <c r="C42" s="8" t="s">
        <v>34</v>
      </c>
      <c r="D42" s="8" t="s">
        <v>35</v>
      </c>
      <c r="E42" s="8" t="s">
        <v>36</v>
      </c>
      <c r="F42" s="18" t="s">
        <v>12</v>
      </c>
      <c r="G42" s="15">
        <f>SUMIF(mastro!A:A,TB_2018!A42,mastro!I:I)</f>
        <v>0</v>
      </c>
      <c r="H42" s="15">
        <f>SUMIF(mastro!A:A,TB_2018!A42,mastro!J:J)</f>
        <v>2342113.7999999998</v>
      </c>
      <c r="I42" s="15">
        <f>SUMIF(mastro!A:A,TB_2018!A42,mastro!K:K)</f>
        <v>2342113.7999999998</v>
      </c>
      <c r="J42" s="15">
        <f>SUMIF(mastro!A:A,TB_2018!A42,mastro!L:L)</f>
        <v>0</v>
      </c>
      <c r="K42" s="49">
        <f>SUMIF(mastro!A:A,TB_2018!A42,mastro!P:P)</f>
        <v>0</v>
      </c>
      <c r="L42" s="45"/>
    </row>
    <row r="43" spans="1:12" x14ac:dyDescent="0.2">
      <c r="A43" s="24" t="s">
        <v>459</v>
      </c>
      <c r="B43" s="9" t="s">
        <v>460</v>
      </c>
      <c r="C43" s="8" t="s">
        <v>34</v>
      </c>
      <c r="D43" s="8" t="s">
        <v>35</v>
      </c>
      <c r="E43" s="8" t="s">
        <v>36</v>
      </c>
      <c r="F43" s="18" t="s">
        <v>0</v>
      </c>
      <c r="G43" s="15">
        <f>SUMIF(mastro!A:A,TB_2018!A43,mastro!I:I)</f>
        <v>0</v>
      </c>
      <c r="H43" s="15">
        <f>SUMIF(mastro!A:A,TB_2018!A43,mastro!J:J)</f>
        <v>90202</v>
      </c>
      <c r="I43" s="15">
        <f>SUMIF(mastro!A:A,TB_2018!A43,mastro!K:K)</f>
        <v>90202</v>
      </c>
      <c r="J43" s="15">
        <f>SUMIF(mastro!A:A,TB_2018!A43,mastro!L:L)</f>
        <v>0</v>
      </c>
      <c r="K43" s="49">
        <f>SUMIF(mastro!A:A,TB_2018!A43,mastro!P:P)</f>
        <v>0</v>
      </c>
      <c r="L43" s="45"/>
    </row>
    <row r="44" spans="1:12" x14ac:dyDescent="0.2">
      <c r="A44" s="24" t="s">
        <v>110</v>
      </c>
      <c r="B44" s="9" t="s">
        <v>258</v>
      </c>
      <c r="C44" s="8" t="s">
        <v>34</v>
      </c>
      <c r="D44" s="8" t="s">
        <v>35</v>
      </c>
      <c r="E44" s="8" t="s">
        <v>36</v>
      </c>
      <c r="F44" s="18" t="s">
        <v>0</v>
      </c>
      <c r="G44" s="15">
        <f>SUMIF(mastro!A:A,TB_2018!A44,mastro!I:I)</f>
        <v>-105792.4</v>
      </c>
      <c r="H44" s="15">
        <f>SUMIF(mastro!A:A,TB_2018!A44,mastro!J:J)</f>
        <v>1017407.86</v>
      </c>
      <c r="I44" s="15">
        <f>SUMIF(mastro!A:A,TB_2018!A44,mastro!K:K)</f>
        <v>911615.45858630002</v>
      </c>
      <c r="J44" s="15">
        <f>SUMIF(mastro!A:A,TB_2018!A44,mastro!L:L)</f>
        <v>105792.40141369999</v>
      </c>
      <c r="K44" s="49">
        <f>SUMIF(mastro!A:A,TB_2018!A44,mastro!P:P)</f>
        <v>1.4136999845504761E-3</v>
      </c>
      <c r="L44" s="45"/>
    </row>
    <row r="45" spans="1:12" x14ac:dyDescent="0.2">
      <c r="A45" s="24" t="s">
        <v>109</v>
      </c>
      <c r="B45" s="9" t="s">
        <v>259</v>
      </c>
      <c r="C45" s="8" t="s">
        <v>34</v>
      </c>
      <c r="D45" s="8" t="s">
        <v>35</v>
      </c>
      <c r="E45" s="8" t="s">
        <v>36</v>
      </c>
      <c r="F45" s="18" t="s">
        <v>0</v>
      </c>
      <c r="G45" s="15">
        <f>SUMIF(mastro!A:A,TB_2018!A45,mastro!I:I)</f>
        <v>-25168.735400000005</v>
      </c>
      <c r="H45" s="15">
        <f>SUMIF(mastro!A:A,TB_2018!A45,mastro!J:J)</f>
        <v>1702093.11</v>
      </c>
      <c r="I45" s="15">
        <f>SUMIF(mastro!A:A,TB_2018!A45,mastro!K:K)</f>
        <v>1737459.81</v>
      </c>
      <c r="J45" s="15">
        <f>SUMIF(mastro!A:A,TB_2018!A45,mastro!L:L)</f>
        <v>-35366.699999999997</v>
      </c>
      <c r="K45" s="49">
        <f>SUMIF(mastro!A:A,TB_2018!A45,mastro!P:P)</f>
        <v>-60535.435399999616</v>
      </c>
      <c r="L45" s="45"/>
    </row>
    <row r="46" spans="1:12" x14ac:dyDescent="0.2">
      <c r="A46" s="24" t="s">
        <v>108</v>
      </c>
      <c r="B46" s="9" t="s">
        <v>260</v>
      </c>
      <c r="C46" s="8" t="s">
        <v>34</v>
      </c>
      <c r="D46" s="8" t="s">
        <v>35</v>
      </c>
      <c r="E46" s="8" t="s">
        <v>36</v>
      </c>
      <c r="F46" s="18" t="s">
        <v>0</v>
      </c>
      <c r="G46" s="15">
        <f>SUMIF(mastro!A:A,TB_2018!A46,mastro!I:I)</f>
        <v>-12012.609999900002</v>
      </c>
      <c r="H46" s="15">
        <f>SUMIF(mastro!A:A,TB_2018!A46,mastro!J:J)</f>
        <v>1200000</v>
      </c>
      <c r="I46" s="15">
        <f>SUMIF(mastro!A:A,TB_2018!A46,mastro!K:K)</f>
        <v>1233387.75</v>
      </c>
      <c r="J46" s="15">
        <f>SUMIF(mastro!A:A,TB_2018!A46,mastro!L:L)</f>
        <v>-33387.75</v>
      </c>
      <c r="K46" s="49">
        <f>SUMIF(mastro!A:A,TB_2018!A46,mastro!P:P)</f>
        <v>-45400.359999899862</v>
      </c>
      <c r="L46" s="45"/>
    </row>
    <row r="47" spans="1:12" x14ac:dyDescent="0.2">
      <c r="A47" s="24" t="s">
        <v>107</v>
      </c>
      <c r="B47" s="9" t="s">
        <v>261</v>
      </c>
      <c r="C47" s="8" t="s">
        <v>34</v>
      </c>
      <c r="D47" s="8" t="s">
        <v>35</v>
      </c>
      <c r="E47" s="8" t="s">
        <v>36</v>
      </c>
      <c r="F47" s="18" t="s">
        <v>0</v>
      </c>
      <c r="G47" s="15">
        <f>SUMIF(mastro!A:A,TB_2018!A47,mastro!I:I)</f>
        <v>-500.21</v>
      </c>
      <c r="H47" s="15">
        <f>SUMIF(mastro!A:A,TB_2018!A47,mastro!J:J)</f>
        <v>415450.8</v>
      </c>
      <c r="I47" s="15">
        <f>SUMIF(mastro!A:A,TB_2018!A47,mastro!K:K)</f>
        <v>415750.8</v>
      </c>
      <c r="J47" s="15">
        <f>SUMIF(mastro!A:A,TB_2018!A47,mastro!L:L)</f>
        <v>-300</v>
      </c>
      <c r="K47" s="49">
        <f>SUMIF(mastro!A:A,TB_2018!A47,mastro!P:P)</f>
        <v>-800.21</v>
      </c>
      <c r="L47" s="45"/>
    </row>
    <row r="48" spans="1:12" x14ac:dyDescent="0.2">
      <c r="A48" s="24" t="s">
        <v>106</v>
      </c>
      <c r="B48" s="9" t="s">
        <v>262</v>
      </c>
      <c r="C48" s="8" t="s">
        <v>34</v>
      </c>
      <c r="D48" s="8" t="s">
        <v>35</v>
      </c>
      <c r="E48" s="8" t="s">
        <v>36</v>
      </c>
      <c r="F48" s="18" t="s">
        <v>12</v>
      </c>
      <c r="G48" s="15">
        <f>SUMIF(mastro!A:A,TB_2018!A48,mastro!I:I)</f>
        <v>-1234084.0607183999</v>
      </c>
      <c r="H48" s="15">
        <f>SUMIF(mastro!A:A,TB_2018!A48,mastro!J:J)</f>
        <v>3907419.04</v>
      </c>
      <c r="I48" s="15">
        <f>SUMIF(mastro!A:A,TB_2018!A48,mastro!K:K)</f>
        <v>2788549.0460452996</v>
      </c>
      <c r="J48" s="15">
        <f>SUMIF(mastro!A:A,TB_2018!A48,mastro!L:L)</f>
        <v>1118869.9939546997</v>
      </c>
      <c r="K48" s="49">
        <f>SUMIF(mastro!A:A,TB_2018!A48,mastro!P:P)</f>
        <v>-115214.06676370084</v>
      </c>
      <c r="L48" s="45"/>
    </row>
    <row r="49" spans="1:12" x14ac:dyDescent="0.2">
      <c r="A49" s="24" t="s">
        <v>105</v>
      </c>
      <c r="B49" s="9" t="s">
        <v>263</v>
      </c>
      <c r="C49" s="8" t="s">
        <v>34</v>
      </c>
      <c r="D49" s="8" t="s">
        <v>35</v>
      </c>
      <c r="E49" s="8" t="s">
        <v>36</v>
      </c>
      <c r="F49" s="18" t="s">
        <v>406</v>
      </c>
      <c r="G49" s="15">
        <f>SUMIF(mastro!A:A,TB_2018!A49,mastro!I:I)</f>
        <v>0.25089699999999993</v>
      </c>
      <c r="H49" s="15">
        <f>SUMIF(mastro!A:A,TB_2018!A49,mastro!J:J)</f>
        <v>489810.29820000002</v>
      </c>
      <c r="I49" s="15">
        <f>SUMIF(mastro!A:A,TB_2018!A49,mastro!K:K)</f>
        <v>489810.54560359998</v>
      </c>
      <c r="J49" s="15">
        <f>SUMIF(mastro!A:A,TB_2018!A49,mastro!L:L)</f>
        <v>-0.24740360014140605</v>
      </c>
      <c r="K49" s="49">
        <f>SUMIF(mastro!A:A,TB_2018!A49,mastro!P:P)</f>
        <v>3.4933999180793763E-3</v>
      </c>
      <c r="L49" s="45"/>
    </row>
    <row r="50" spans="1:12" x14ac:dyDescent="0.2">
      <c r="A50" s="24" t="s">
        <v>104</v>
      </c>
      <c r="B50" s="9" t="s">
        <v>264</v>
      </c>
      <c r="C50" s="8" t="s">
        <v>34</v>
      </c>
      <c r="D50" s="8" t="s">
        <v>35</v>
      </c>
      <c r="E50" s="8" t="s">
        <v>36</v>
      </c>
      <c r="F50" s="18" t="s">
        <v>0</v>
      </c>
      <c r="G50" s="15">
        <f>SUMIF(mastro!A:A,TB_2018!A50,mastro!I:I)</f>
        <v>0</v>
      </c>
      <c r="H50" s="15">
        <f>SUMIF(mastro!A:A,TB_2018!A50,mastro!J:J)</f>
        <v>178130</v>
      </c>
      <c r="I50" s="15">
        <f>SUMIF(mastro!A:A,TB_2018!A50,mastro!K:K)</f>
        <v>182640</v>
      </c>
      <c r="J50" s="15">
        <f>SUMIF(mastro!A:A,TB_2018!A50,mastro!L:L)</f>
        <v>-4510</v>
      </c>
      <c r="K50" s="49">
        <f>SUMIF(mastro!A:A,TB_2018!A50,mastro!P:P)</f>
        <v>-4510</v>
      </c>
      <c r="L50" s="45"/>
    </row>
    <row r="51" spans="1:12" x14ac:dyDescent="0.2">
      <c r="A51" s="24" t="s">
        <v>461</v>
      </c>
      <c r="B51" s="9" t="s">
        <v>709</v>
      </c>
      <c r="C51" s="8" t="s">
        <v>44</v>
      </c>
      <c r="D51" s="8" t="s">
        <v>43</v>
      </c>
      <c r="E51" s="8" t="s">
        <v>37</v>
      </c>
      <c r="F51" s="18" t="s">
        <v>0</v>
      </c>
      <c r="G51" s="15">
        <f>SUMIF(mastro!A:A,TB_2018!A51,mastro!I:I)</f>
        <v>0</v>
      </c>
      <c r="H51" s="15">
        <f>SUMIF(mastro!A:A,TB_2018!A51,mastro!J:J)</f>
        <v>660000</v>
      </c>
      <c r="I51" s="15">
        <f>SUMIF(mastro!A:A,TB_2018!A51,mastro!K:K)</f>
        <v>644074.31000000006</v>
      </c>
      <c r="J51" s="15">
        <f>SUMIF(mastro!A:A,TB_2018!A51,mastro!L:L)</f>
        <v>15925.69</v>
      </c>
      <c r="K51" s="49">
        <f>SUMIF(mastro!A:A,TB_2018!A51,mastro!P:P)</f>
        <v>15925.69</v>
      </c>
      <c r="L51" s="45"/>
    </row>
    <row r="52" spans="1:12" x14ac:dyDescent="0.2">
      <c r="A52" s="24" t="s">
        <v>462</v>
      </c>
      <c r="B52" s="9" t="s">
        <v>710</v>
      </c>
      <c r="C52" s="8" t="s">
        <v>34</v>
      </c>
      <c r="D52" s="8" t="s">
        <v>35</v>
      </c>
      <c r="E52" s="8" t="s">
        <v>36</v>
      </c>
      <c r="F52" s="18" t="s">
        <v>0</v>
      </c>
      <c r="G52" s="15">
        <f>SUMIF(mastro!A:A,TB_2018!A52,mastro!I:I)</f>
        <v>0</v>
      </c>
      <c r="H52" s="15">
        <f>SUMIF(mastro!A:A,TB_2018!A52,mastro!J:J)</f>
        <v>395000</v>
      </c>
      <c r="I52" s="15">
        <f>SUMIF(mastro!A:A,TB_2018!A52,mastro!K:K)</f>
        <v>430183.95</v>
      </c>
      <c r="J52" s="15">
        <f>SUMIF(mastro!A:A,TB_2018!A52,mastro!L:L)</f>
        <v>-35183.949999999997</v>
      </c>
      <c r="K52" s="49">
        <f>SUMIF(mastro!A:A,TB_2018!A52,mastro!P:P)</f>
        <v>-35183.949999999997</v>
      </c>
      <c r="L52" s="45"/>
    </row>
    <row r="53" spans="1:12" x14ac:dyDescent="0.2">
      <c r="A53" s="24" t="s">
        <v>463</v>
      </c>
      <c r="B53" s="9" t="s">
        <v>464</v>
      </c>
      <c r="C53" s="8" t="s">
        <v>34</v>
      </c>
      <c r="D53" s="8" t="s">
        <v>35</v>
      </c>
      <c r="E53" s="8" t="s">
        <v>36</v>
      </c>
      <c r="F53" s="18" t="s">
        <v>12</v>
      </c>
      <c r="G53" s="15">
        <f>SUMIF(mastro!A:A,TB_2018!A53,mastro!I:I)</f>
        <v>0</v>
      </c>
      <c r="H53" s="15">
        <f>SUMIF(mastro!A:A,TB_2018!A53,mastro!J:J)</f>
        <v>68653.629199999996</v>
      </c>
      <c r="I53" s="15">
        <f>SUMIF(mastro!A:A,TB_2018!A53,mastro!K:K)</f>
        <v>68653.139777899996</v>
      </c>
      <c r="J53" s="15">
        <f>SUMIF(mastro!A:A,TB_2018!A53,mastro!L:L)</f>
        <v>0.48942210000008346</v>
      </c>
      <c r="K53" s="49">
        <f>SUMIF(mastro!A:A,TB_2018!A53,mastro!P:P)</f>
        <v>0.48942210000008346</v>
      </c>
      <c r="L53" s="45"/>
    </row>
    <row r="54" spans="1:12" x14ac:dyDescent="0.2">
      <c r="A54" s="24" t="s">
        <v>465</v>
      </c>
      <c r="B54" s="9" t="s">
        <v>466</v>
      </c>
      <c r="C54" s="8" t="s">
        <v>34</v>
      </c>
      <c r="D54" s="8" t="s">
        <v>35</v>
      </c>
      <c r="E54" s="8" t="s">
        <v>36</v>
      </c>
      <c r="F54" s="18" t="s">
        <v>12</v>
      </c>
      <c r="G54" s="15">
        <f>SUMIF(mastro!A:A,TB_2018!A54,mastro!I:I)</f>
        <v>0</v>
      </c>
      <c r="H54" s="15">
        <f>SUMIF(mastro!A:A,TB_2018!A54,mastro!J:J)</f>
        <v>754319.50592230004</v>
      </c>
      <c r="I54" s="15">
        <f>SUMIF(mastro!A:A,TB_2018!A54,mastro!K:K)</f>
        <v>754319.63460000011</v>
      </c>
      <c r="J54" s="15">
        <f>SUMIF(mastro!A:A,TB_2018!A54,mastro!L:L)</f>
        <v>-0.12867770016193389</v>
      </c>
      <c r="K54" s="49">
        <f>SUMIF(mastro!A:A,TB_2018!A54,mastro!P:P)</f>
        <v>-0.12867770016193389</v>
      </c>
      <c r="L54" s="45"/>
    </row>
    <row r="55" spans="1:12" x14ac:dyDescent="0.2">
      <c r="A55" s="24" t="s">
        <v>467</v>
      </c>
      <c r="B55" s="9" t="s">
        <v>468</v>
      </c>
      <c r="C55" s="8" t="s">
        <v>34</v>
      </c>
      <c r="D55" s="8" t="s">
        <v>35</v>
      </c>
      <c r="E55" s="8" t="s">
        <v>36</v>
      </c>
      <c r="F55" s="18" t="s">
        <v>0</v>
      </c>
      <c r="G55" s="15">
        <f>SUMIF(mastro!A:A,TB_2018!A55,mastro!I:I)</f>
        <v>0</v>
      </c>
      <c r="H55" s="15">
        <f>SUMIF(mastro!A:A,TB_2018!A55,mastro!J:J)</f>
        <v>3000</v>
      </c>
      <c r="I55" s="15">
        <f>SUMIF(mastro!A:A,TB_2018!A55,mastro!K:K)</f>
        <v>3000</v>
      </c>
      <c r="J55" s="15">
        <f>SUMIF(mastro!A:A,TB_2018!A55,mastro!L:L)</f>
        <v>0</v>
      </c>
      <c r="K55" s="49">
        <f>SUMIF(mastro!A:A,TB_2018!A55,mastro!P:P)</f>
        <v>0</v>
      </c>
      <c r="L55" s="45"/>
    </row>
    <row r="56" spans="1:12" x14ac:dyDescent="0.2">
      <c r="A56" s="24" t="s">
        <v>469</v>
      </c>
      <c r="B56" s="9" t="s">
        <v>470</v>
      </c>
      <c r="C56" s="8" t="s">
        <v>34</v>
      </c>
      <c r="D56" s="8" t="s">
        <v>35</v>
      </c>
      <c r="E56" s="8" t="s">
        <v>36</v>
      </c>
      <c r="F56" s="18" t="s">
        <v>0</v>
      </c>
      <c r="G56" s="15">
        <f>SUMIF(mastro!A:A,TB_2018!A56,mastro!I:I)</f>
        <v>0</v>
      </c>
      <c r="H56" s="15">
        <f>SUMIF(mastro!A:A,TB_2018!A56,mastro!J:J)</f>
        <v>6290</v>
      </c>
      <c r="I56" s="15">
        <f>SUMIF(mastro!A:A,TB_2018!A56,mastro!K:K)</f>
        <v>6290</v>
      </c>
      <c r="J56" s="15">
        <f>SUMIF(mastro!A:A,TB_2018!A56,mastro!L:L)</f>
        <v>0</v>
      </c>
      <c r="K56" s="49">
        <f>SUMIF(mastro!A:A,TB_2018!A56,mastro!P:P)</f>
        <v>0</v>
      </c>
      <c r="L56" s="45"/>
    </row>
    <row r="57" spans="1:12" x14ac:dyDescent="0.2">
      <c r="A57" s="24" t="s">
        <v>471</v>
      </c>
      <c r="B57" s="9" t="s">
        <v>711</v>
      </c>
      <c r="C57" s="8" t="s">
        <v>44</v>
      </c>
      <c r="D57" s="8" t="s">
        <v>43</v>
      </c>
      <c r="E57" s="8" t="s">
        <v>37</v>
      </c>
      <c r="F57" s="18" t="s">
        <v>0</v>
      </c>
      <c r="G57" s="15">
        <f>SUMIF(mastro!A:A,TB_2018!A57,mastro!I:I)</f>
        <v>0</v>
      </c>
      <c r="H57" s="15">
        <f>SUMIF(mastro!A:A,TB_2018!A57,mastro!J:J)</f>
        <v>355000</v>
      </c>
      <c r="I57" s="15">
        <f>SUMIF(mastro!A:A,TB_2018!A57,mastro!K:K)</f>
        <v>313086.40000000002</v>
      </c>
      <c r="J57" s="15">
        <f>SUMIF(mastro!A:A,TB_2018!A57,mastro!L:L)</f>
        <v>41913.599999999999</v>
      </c>
      <c r="K57" s="49">
        <f>SUMIF(mastro!A:A,TB_2018!A57,mastro!P:P)</f>
        <v>41913.599999999999</v>
      </c>
      <c r="L57" s="45"/>
    </row>
    <row r="58" spans="1:12" x14ac:dyDescent="0.2">
      <c r="A58" s="24" t="s">
        <v>472</v>
      </c>
      <c r="B58" s="9" t="s">
        <v>473</v>
      </c>
      <c r="C58" s="8" t="s">
        <v>34</v>
      </c>
      <c r="D58" s="8" t="s">
        <v>35</v>
      </c>
      <c r="E58" s="8" t="s">
        <v>36</v>
      </c>
      <c r="F58" s="18" t="s">
        <v>0</v>
      </c>
      <c r="G58" s="15">
        <f>SUMIF(mastro!A:A,TB_2018!A58,mastro!I:I)</f>
        <v>0</v>
      </c>
      <c r="H58" s="15">
        <f>SUMIF(mastro!A:A,TB_2018!A58,mastro!J:J)</f>
        <v>29375</v>
      </c>
      <c r="I58" s="15">
        <f>SUMIF(mastro!A:A,TB_2018!A58,mastro!K:K)</f>
        <v>29375</v>
      </c>
      <c r="J58" s="15">
        <f>SUMIF(mastro!A:A,TB_2018!A58,mastro!L:L)</f>
        <v>0</v>
      </c>
      <c r="K58" s="49">
        <f>SUMIF(mastro!A:A,TB_2018!A58,mastro!P:P)</f>
        <v>0</v>
      </c>
      <c r="L58" s="45"/>
    </row>
    <row r="59" spans="1:12" x14ac:dyDescent="0.2">
      <c r="A59" s="24" t="s">
        <v>474</v>
      </c>
      <c r="B59" s="9" t="s">
        <v>475</v>
      </c>
      <c r="C59" s="8" t="s">
        <v>34</v>
      </c>
      <c r="D59" s="8" t="s">
        <v>35</v>
      </c>
      <c r="E59" s="8" t="s">
        <v>36</v>
      </c>
      <c r="F59" s="18" t="s">
        <v>0</v>
      </c>
      <c r="G59" s="15">
        <f>SUMIF(mastro!A:A,TB_2018!A59,mastro!I:I)</f>
        <v>0</v>
      </c>
      <c r="H59" s="15">
        <f>SUMIF(mastro!A:A,TB_2018!A59,mastro!J:J)</f>
        <v>1200</v>
      </c>
      <c r="I59" s="15">
        <f>SUMIF(mastro!A:A,TB_2018!A59,mastro!K:K)</f>
        <v>1200</v>
      </c>
      <c r="J59" s="15">
        <f>SUMIF(mastro!A:A,TB_2018!A59,mastro!L:L)</f>
        <v>0</v>
      </c>
      <c r="K59" s="49">
        <f>SUMIF(mastro!A:A,TB_2018!A59,mastro!P:P)</f>
        <v>0</v>
      </c>
      <c r="L59" s="45"/>
    </row>
    <row r="60" spans="1:12" x14ac:dyDescent="0.2">
      <c r="A60" s="24" t="s">
        <v>476</v>
      </c>
      <c r="B60" s="9" t="s">
        <v>477</v>
      </c>
      <c r="C60" s="8" t="s">
        <v>34</v>
      </c>
      <c r="D60" s="8" t="s">
        <v>35</v>
      </c>
      <c r="E60" s="8" t="s">
        <v>36</v>
      </c>
      <c r="F60" s="18" t="s">
        <v>0</v>
      </c>
      <c r="G60" s="15">
        <f>SUMIF(mastro!A:A,TB_2018!A60,mastro!I:I)</f>
        <v>0</v>
      </c>
      <c r="H60" s="15">
        <f>SUMIF(mastro!A:A,TB_2018!A60,mastro!J:J)</f>
        <v>55976.36</v>
      </c>
      <c r="I60" s="15">
        <f>SUMIF(mastro!A:A,TB_2018!A60,mastro!K:K)</f>
        <v>55976.359999700006</v>
      </c>
      <c r="J60" s="15">
        <f>SUMIF(mastro!A:A,TB_2018!A60,mastro!L:L)</f>
        <v>2.9999762773513794E-7</v>
      </c>
      <c r="K60" s="49">
        <f>SUMIF(mastro!A:A,TB_2018!A60,mastro!P:P)</f>
        <v>2.9999762773513794E-7</v>
      </c>
      <c r="L60" s="45"/>
    </row>
    <row r="61" spans="1:12" x14ac:dyDescent="0.2">
      <c r="A61" s="24" t="s">
        <v>478</v>
      </c>
      <c r="B61" s="9" t="s">
        <v>479</v>
      </c>
      <c r="C61" s="8" t="s">
        <v>34</v>
      </c>
      <c r="D61" s="8" t="s">
        <v>35</v>
      </c>
      <c r="E61" s="8" t="s">
        <v>36</v>
      </c>
      <c r="F61" s="18" t="s">
        <v>0</v>
      </c>
      <c r="G61" s="15">
        <f>SUMIF(mastro!A:A,TB_2018!A61,mastro!I:I)</f>
        <v>0</v>
      </c>
      <c r="H61" s="15">
        <f>SUMIF(mastro!A:A,TB_2018!A61,mastro!J:J)</f>
        <v>9550</v>
      </c>
      <c r="I61" s="15">
        <f>SUMIF(mastro!A:A,TB_2018!A61,mastro!K:K)</f>
        <v>9550</v>
      </c>
      <c r="J61" s="15">
        <f>SUMIF(mastro!A:A,TB_2018!A61,mastro!L:L)</f>
        <v>0</v>
      </c>
      <c r="K61" s="49">
        <f>SUMIF(mastro!A:A,TB_2018!A61,mastro!P:P)</f>
        <v>0</v>
      </c>
      <c r="L61" s="45"/>
    </row>
    <row r="62" spans="1:12" x14ac:dyDescent="0.2">
      <c r="A62" s="24" t="s">
        <v>480</v>
      </c>
      <c r="B62" s="9" t="s">
        <v>481</v>
      </c>
      <c r="C62" s="8" t="s">
        <v>34</v>
      </c>
      <c r="D62" s="8" t="s">
        <v>35</v>
      </c>
      <c r="E62" s="8" t="s">
        <v>36</v>
      </c>
      <c r="F62" s="18" t="s">
        <v>0</v>
      </c>
      <c r="G62" s="15">
        <f>SUMIF(mastro!A:A,TB_2018!A62,mastro!I:I)</f>
        <v>0</v>
      </c>
      <c r="H62" s="15">
        <f>SUMIF(mastro!A:A,TB_2018!A62,mastro!J:J)</f>
        <v>4968</v>
      </c>
      <c r="I62" s="15">
        <f>SUMIF(mastro!A:A,TB_2018!A62,mastro!K:K)</f>
        <v>4968</v>
      </c>
      <c r="J62" s="15">
        <f>SUMIF(mastro!A:A,TB_2018!A62,mastro!L:L)</f>
        <v>0</v>
      </c>
      <c r="K62" s="49">
        <f>SUMIF(mastro!A:A,TB_2018!A62,mastro!P:P)</f>
        <v>0</v>
      </c>
      <c r="L62" s="45"/>
    </row>
    <row r="63" spans="1:12" x14ac:dyDescent="0.2">
      <c r="A63" s="24" t="s">
        <v>482</v>
      </c>
      <c r="B63" s="9" t="s">
        <v>712</v>
      </c>
      <c r="C63" s="8" t="s">
        <v>44</v>
      </c>
      <c r="D63" s="8" t="s">
        <v>43</v>
      </c>
      <c r="E63" s="8" t="s">
        <v>37</v>
      </c>
      <c r="F63" s="18" t="s">
        <v>0</v>
      </c>
      <c r="G63" s="15">
        <f>SUMIF(mastro!A:A,TB_2018!A63,mastro!I:I)</f>
        <v>0</v>
      </c>
      <c r="H63" s="15">
        <f>SUMIF(mastro!A:A,TB_2018!A63,mastro!J:J)</f>
        <v>80000</v>
      </c>
      <c r="I63" s="15">
        <f>SUMIF(mastro!A:A,TB_2018!A63,mastro!K:K)</f>
        <v>79901</v>
      </c>
      <c r="J63" s="15">
        <f>SUMIF(mastro!A:A,TB_2018!A63,mastro!L:L)</f>
        <v>99</v>
      </c>
      <c r="K63" s="49">
        <f>SUMIF(mastro!A:A,TB_2018!A63,mastro!P:P)</f>
        <v>99</v>
      </c>
      <c r="L63" s="45"/>
    </row>
    <row r="64" spans="1:12" x14ac:dyDescent="0.2">
      <c r="A64" s="24" t="s">
        <v>483</v>
      </c>
      <c r="B64" s="9" t="s">
        <v>484</v>
      </c>
      <c r="C64" s="8" t="s">
        <v>34</v>
      </c>
      <c r="D64" s="8" t="s">
        <v>35</v>
      </c>
      <c r="E64" s="8" t="s">
        <v>36</v>
      </c>
      <c r="F64" s="18" t="s">
        <v>0</v>
      </c>
      <c r="G64" s="15">
        <f>SUMIF(mastro!A:A,TB_2018!A64,mastro!I:I)</f>
        <v>0</v>
      </c>
      <c r="H64" s="15">
        <f>SUMIF(mastro!A:A,TB_2018!A64,mastro!J:J)</f>
        <v>11388305</v>
      </c>
      <c r="I64" s="15">
        <f>SUMIF(mastro!A:A,TB_2018!A64,mastro!K:K)</f>
        <v>11388305</v>
      </c>
      <c r="J64" s="15">
        <f>SUMIF(mastro!A:A,TB_2018!A64,mastro!L:L)</f>
        <v>0</v>
      </c>
      <c r="K64" s="49">
        <f>SUMIF(mastro!A:A,TB_2018!A64,mastro!P:P)</f>
        <v>0</v>
      </c>
      <c r="L64" s="45"/>
    </row>
    <row r="65" spans="1:12" x14ac:dyDescent="0.2">
      <c r="A65" s="24" t="s">
        <v>485</v>
      </c>
      <c r="B65" s="9" t="s">
        <v>486</v>
      </c>
      <c r="C65" s="8" t="s">
        <v>34</v>
      </c>
      <c r="D65" s="8" t="s">
        <v>35</v>
      </c>
      <c r="E65" s="8" t="s">
        <v>36</v>
      </c>
      <c r="F65" s="18" t="s">
        <v>0</v>
      </c>
      <c r="G65" s="15">
        <f>SUMIF(mastro!A:A,TB_2018!A65,mastro!I:I)</f>
        <v>0</v>
      </c>
      <c r="H65" s="15">
        <f>SUMIF(mastro!A:A,TB_2018!A65,mastro!J:J)</f>
        <v>0</v>
      </c>
      <c r="I65" s="15">
        <f>SUMIF(mastro!A:A,TB_2018!A65,mastro!K:K)</f>
        <v>49104</v>
      </c>
      <c r="J65" s="15">
        <f>SUMIF(mastro!A:A,TB_2018!A65,mastro!L:L)</f>
        <v>-49104</v>
      </c>
      <c r="K65" s="49">
        <f>SUMIF(mastro!A:A,TB_2018!A65,mastro!P:P)</f>
        <v>-49104</v>
      </c>
      <c r="L65" s="45"/>
    </row>
    <row r="66" spans="1:12" x14ac:dyDescent="0.2">
      <c r="A66" s="24" t="s">
        <v>487</v>
      </c>
      <c r="B66" s="9" t="s">
        <v>488</v>
      </c>
      <c r="C66" s="8" t="s">
        <v>34</v>
      </c>
      <c r="D66" s="8" t="s">
        <v>35</v>
      </c>
      <c r="E66" s="8" t="s">
        <v>36</v>
      </c>
      <c r="F66" s="18" t="s">
        <v>12</v>
      </c>
      <c r="G66" s="15">
        <f>SUMIF(mastro!A:A,TB_2018!A66,mastro!I:I)</f>
        <v>0</v>
      </c>
      <c r="H66" s="15">
        <f>SUMIF(mastro!A:A,TB_2018!A66,mastro!J:J)</f>
        <v>316291.15000000002</v>
      </c>
      <c r="I66" s="15">
        <f>SUMIF(mastro!A:A,TB_2018!A66,mastro!K:K)</f>
        <v>316291.15000000002</v>
      </c>
      <c r="J66" s="15">
        <f>SUMIF(mastro!A:A,TB_2018!A66,mastro!L:L)</f>
        <v>0</v>
      </c>
      <c r="K66" s="49">
        <f>SUMIF(mastro!A:A,TB_2018!A66,mastro!P:P)</f>
        <v>0</v>
      </c>
      <c r="L66" s="45"/>
    </row>
    <row r="67" spans="1:12" x14ac:dyDescent="0.2">
      <c r="A67" s="24" t="s">
        <v>489</v>
      </c>
      <c r="B67" s="9" t="s">
        <v>713</v>
      </c>
      <c r="C67" s="8" t="s">
        <v>44</v>
      </c>
      <c r="D67" s="8" t="s">
        <v>43</v>
      </c>
      <c r="E67" s="8" t="s">
        <v>37</v>
      </c>
      <c r="F67" s="18" t="s">
        <v>0</v>
      </c>
      <c r="G67" s="15">
        <f>SUMIF(mastro!A:A,TB_2018!A67,mastro!I:I)</f>
        <v>0</v>
      </c>
      <c r="H67" s="15">
        <f>SUMIF(mastro!A:A,TB_2018!A67,mastro!J:J)</f>
        <v>385000</v>
      </c>
      <c r="I67" s="15">
        <f>SUMIF(mastro!A:A,TB_2018!A67,mastro!K:K)</f>
        <v>196391.53</v>
      </c>
      <c r="J67" s="15">
        <f>SUMIF(mastro!A:A,TB_2018!A67,mastro!L:L)</f>
        <v>188608.47</v>
      </c>
      <c r="K67" s="49">
        <f>SUMIF(mastro!A:A,TB_2018!A67,mastro!P:P)</f>
        <v>188608.47</v>
      </c>
      <c r="L67" s="45"/>
    </row>
    <row r="68" spans="1:12" x14ac:dyDescent="0.2">
      <c r="A68" s="24" t="s">
        <v>123</v>
      </c>
      <c r="B68" s="9" t="s">
        <v>265</v>
      </c>
      <c r="C68" s="8" t="s">
        <v>34</v>
      </c>
      <c r="D68" s="8" t="s">
        <v>35</v>
      </c>
      <c r="E68" s="8" t="s">
        <v>36</v>
      </c>
      <c r="F68" s="18" t="s">
        <v>12</v>
      </c>
      <c r="G68" s="15">
        <f>SUMIF(mastro!A:A,TB_2018!A68,mastro!I:I)</f>
        <v>-7.0077899999999999E-2</v>
      </c>
      <c r="H68" s="15">
        <f>SUMIF(mastro!A:A,TB_2018!A68,mastro!J:J)</f>
        <v>7.5014700000000017E-2</v>
      </c>
      <c r="I68" s="15">
        <f>SUMIF(mastro!A:A,TB_2018!A68,mastro!K:K)</f>
        <v>0</v>
      </c>
      <c r="J68" s="15">
        <f>SUMIF(mastro!A:A,TB_2018!A68,mastro!L:L)</f>
        <v>7.5014700000000017E-2</v>
      </c>
      <c r="K68" s="49">
        <f>SUMIF(mastro!A:A,TB_2018!A68,mastro!P:P)</f>
        <v>4.936800000000012E-3</v>
      </c>
      <c r="L68" s="45"/>
    </row>
    <row r="69" spans="1:12" x14ac:dyDescent="0.2">
      <c r="A69" s="24" t="s">
        <v>124</v>
      </c>
      <c r="B69" s="9" t="s">
        <v>266</v>
      </c>
      <c r="C69" s="8" t="s">
        <v>34</v>
      </c>
      <c r="D69" s="8" t="s">
        <v>35</v>
      </c>
      <c r="E69" s="8" t="s">
        <v>36</v>
      </c>
      <c r="F69" s="18" t="s">
        <v>406</v>
      </c>
      <c r="G69" s="15">
        <f>SUMIF(mastro!A:A,TB_2018!A69,mastro!I:I)</f>
        <v>0.3883722</v>
      </c>
      <c r="H69" s="15">
        <f>SUMIF(mastro!A:A,TB_2018!A69,mastro!J:J)</f>
        <v>0</v>
      </c>
      <c r="I69" s="15">
        <f>SUMIF(mastro!A:A,TB_2018!A69,mastro!K:K)</f>
        <v>0.39145580000000002</v>
      </c>
      <c r="J69" s="15">
        <f>SUMIF(mastro!A:A,TB_2018!A69,mastro!L:L)</f>
        <v>-0.39145579999999996</v>
      </c>
      <c r="K69" s="49">
        <f>SUMIF(mastro!A:A,TB_2018!A69,mastro!P:P)</f>
        <v>-3.0835999999999329E-3</v>
      </c>
      <c r="L69" s="45"/>
    </row>
    <row r="70" spans="1:12" x14ac:dyDescent="0.2">
      <c r="A70" s="24" t="s">
        <v>125</v>
      </c>
      <c r="B70" s="9" t="s">
        <v>267</v>
      </c>
      <c r="C70" s="8" t="s">
        <v>34</v>
      </c>
      <c r="D70" s="8" t="s">
        <v>35</v>
      </c>
      <c r="E70" s="8" t="s">
        <v>36</v>
      </c>
      <c r="F70" s="18" t="s">
        <v>0</v>
      </c>
      <c r="G70" s="15">
        <f>SUMIF(mastro!A:A,TB_2018!A70,mastro!I:I)</f>
        <v>0</v>
      </c>
      <c r="H70" s="15">
        <f>SUMIF(mastro!A:A,TB_2018!A70,mastro!J:J)</f>
        <v>89261.8</v>
      </c>
      <c r="I70" s="15">
        <f>SUMIF(mastro!A:A,TB_2018!A70,mastro!K:K)</f>
        <v>89261.8</v>
      </c>
      <c r="J70" s="15">
        <f>SUMIF(mastro!A:A,TB_2018!A70,mastro!L:L)</f>
        <v>0</v>
      </c>
      <c r="K70" s="49">
        <f>SUMIF(mastro!A:A,TB_2018!A70,mastro!P:P)</f>
        <v>0</v>
      </c>
      <c r="L70" s="45"/>
    </row>
    <row r="71" spans="1:12" x14ac:dyDescent="0.2">
      <c r="A71" s="24" t="s">
        <v>126</v>
      </c>
      <c r="B71" s="9" t="s">
        <v>268</v>
      </c>
      <c r="C71" s="8" t="s">
        <v>34</v>
      </c>
      <c r="D71" s="8" t="s">
        <v>35</v>
      </c>
      <c r="E71" s="8" t="s">
        <v>36</v>
      </c>
      <c r="F71" s="18" t="s">
        <v>12</v>
      </c>
      <c r="G71" s="15">
        <f>SUMIF(mastro!A:A,TB_2018!A71,mastro!I:I)</f>
        <v>0.22293059999999998</v>
      </c>
      <c r="H71" s="15">
        <f>SUMIF(mastro!A:A,TB_2018!A71,mastro!J:J)</f>
        <v>141116.367489</v>
      </c>
      <c r="I71" s="15">
        <f>SUMIF(mastro!A:A,TB_2018!A71,mastro!K:K)</f>
        <v>141116.59</v>
      </c>
      <c r="J71" s="15">
        <f>SUMIF(mastro!A:A,TB_2018!A71,mastro!L:L)</f>
        <v>-0.22251099998131393</v>
      </c>
      <c r="K71" s="49">
        <f>SUMIF(mastro!A:A,TB_2018!A71,mastro!P:P)</f>
        <v>4.1960000991821291E-4</v>
      </c>
      <c r="L71" s="45"/>
    </row>
    <row r="72" spans="1:12" x14ac:dyDescent="0.2">
      <c r="A72" s="24" t="s">
        <v>127</v>
      </c>
      <c r="B72" s="9" t="s">
        <v>269</v>
      </c>
      <c r="C72" s="8" t="s">
        <v>34</v>
      </c>
      <c r="D72" s="8" t="s">
        <v>35</v>
      </c>
      <c r="E72" s="8" t="s">
        <v>36</v>
      </c>
      <c r="F72" s="18" t="s">
        <v>0</v>
      </c>
      <c r="G72" s="15">
        <f>SUMIF(mastro!A:A,TB_2018!A72,mastro!I:I)</f>
        <v>0</v>
      </c>
      <c r="H72" s="15">
        <f>SUMIF(mastro!A:A,TB_2018!A72,mastro!J:J)</f>
        <v>327600</v>
      </c>
      <c r="I72" s="15">
        <f>SUMIF(mastro!A:A,TB_2018!A72,mastro!K:K)</f>
        <v>327600</v>
      </c>
      <c r="J72" s="15">
        <f>SUMIF(mastro!A:A,TB_2018!A72,mastro!L:L)</f>
        <v>0</v>
      </c>
      <c r="K72" s="49">
        <f>SUMIF(mastro!A:A,TB_2018!A72,mastro!P:P)</f>
        <v>0</v>
      </c>
      <c r="L72" s="45"/>
    </row>
    <row r="73" spans="1:12" x14ac:dyDescent="0.2">
      <c r="A73" s="24" t="s">
        <v>128</v>
      </c>
      <c r="B73" s="9" t="s">
        <v>270</v>
      </c>
      <c r="C73" s="8" t="s">
        <v>34</v>
      </c>
      <c r="D73" s="8" t="s">
        <v>35</v>
      </c>
      <c r="E73" s="8" t="s">
        <v>36</v>
      </c>
      <c r="F73" s="18" t="s">
        <v>0</v>
      </c>
      <c r="G73" s="15">
        <f>SUMIF(mastro!A:A,TB_2018!A73,mastro!I:I)</f>
        <v>-301977.57999990002</v>
      </c>
      <c r="H73" s="15">
        <f>SUMIF(mastro!A:A,TB_2018!A73,mastro!J:J)</f>
        <v>59036261.329999998</v>
      </c>
      <c r="I73" s="15">
        <f>SUMIF(mastro!A:A,TB_2018!A73,mastro!K:K)</f>
        <v>59251874.448369399</v>
      </c>
      <c r="J73" s="15">
        <f>SUMIF(mastro!A:A,TB_2018!A73,mastro!L:L)</f>
        <v>-215613.11836939811</v>
      </c>
      <c r="K73" s="49">
        <f>SUMIF(mastro!A:A,TB_2018!A73,mastro!P:P)</f>
        <v>-517590.69836929324</v>
      </c>
      <c r="L73" s="45"/>
    </row>
    <row r="74" spans="1:12" x14ac:dyDescent="0.2">
      <c r="A74" s="24" t="s">
        <v>129</v>
      </c>
      <c r="B74" s="9" t="s">
        <v>271</v>
      </c>
      <c r="C74" s="8" t="s">
        <v>62</v>
      </c>
      <c r="D74" s="8" t="s">
        <v>43</v>
      </c>
      <c r="E74" s="8" t="s">
        <v>37</v>
      </c>
      <c r="F74" s="18" t="s">
        <v>0</v>
      </c>
      <c r="G74" s="15">
        <f>SUMIF(mastro!A:A,TB_2018!A74,mastro!I:I)</f>
        <v>2437826.61</v>
      </c>
      <c r="H74" s="15">
        <f>SUMIF(mastro!A:A,TB_2018!A74,mastro!J:J)</f>
        <v>0</v>
      </c>
      <c r="I74" s="15">
        <f>SUMIF(mastro!A:A,TB_2018!A74,mastro!K:K)</f>
        <v>2437826.6100000003</v>
      </c>
      <c r="J74" s="15">
        <f>SUMIF(mastro!A:A,TB_2018!A74,mastro!L:L)</f>
        <v>-2437826.61</v>
      </c>
      <c r="K74" s="49">
        <f>SUMIF(mastro!A:A,TB_2018!A74,mastro!P:P)</f>
        <v>0</v>
      </c>
      <c r="L74" s="45"/>
    </row>
    <row r="75" spans="1:12" x14ac:dyDescent="0.2">
      <c r="A75" s="24" t="s">
        <v>130</v>
      </c>
      <c r="B75" s="9" t="s">
        <v>116</v>
      </c>
      <c r="C75" s="8" t="s">
        <v>34</v>
      </c>
      <c r="D75" s="8" t="s">
        <v>35</v>
      </c>
      <c r="E75" s="8" t="s">
        <v>36</v>
      </c>
      <c r="F75" s="18" t="s">
        <v>0</v>
      </c>
      <c r="G75" s="15">
        <f>SUMIF(mastro!A:A,TB_2018!A75,mastro!I:I)</f>
        <v>-14960</v>
      </c>
      <c r="H75" s="15">
        <f>SUMIF(mastro!A:A,TB_2018!A75,mastro!J:J)</f>
        <v>31960</v>
      </c>
      <c r="I75" s="15">
        <f>SUMIF(mastro!A:A,TB_2018!A75,mastro!K:K)</f>
        <v>17000</v>
      </c>
      <c r="J75" s="15">
        <f>SUMIF(mastro!A:A,TB_2018!A75,mastro!L:L)</f>
        <v>14960</v>
      </c>
      <c r="K75" s="49">
        <f>SUMIF(mastro!A:A,TB_2018!A75,mastro!P:P)</f>
        <v>0</v>
      </c>
      <c r="L75" s="45"/>
    </row>
    <row r="76" spans="1:12" x14ac:dyDescent="0.2">
      <c r="A76" s="24" t="s">
        <v>131</v>
      </c>
      <c r="B76" s="9" t="s">
        <v>272</v>
      </c>
      <c r="C76" s="8" t="s">
        <v>34</v>
      </c>
      <c r="D76" s="8" t="s">
        <v>35</v>
      </c>
      <c r="E76" s="8" t="s">
        <v>36</v>
      </c>
      <c r="F76" s="18" t="s">
        <v>0</v>
      </c>
      <c r="G76" s="15">
        <f>SUMIF(mastro!A:A,TB_2018!A76,mastro!I:I)</f>
        <v>92861.21</v>
      </c>
      <c r="H76" s="15">
        <f>SUMIF(mastro!A:A,TB_2018!A76,mastro!J:J)</f>
        <v>48699.6</v>
      </c>
      <c r="I76" s="15">
        <f>SUMIF(mastro!A:A,TB_2018!A76,mastro!K:K)</f>
        <v>529325.4</v>
      </c>
      <c r="J76" s="15">
        <f>SUMIF(mastro!A:A,TB_2018!A76,mastro!L:L)</f>
        <v>-480625.8</v>
      </c>
      <c r="K76" s="49">
        <f>SUMIF(mastro!A:A,TB_2018!A76,mastro!P:P)</f>
        <v>-387764.59</v>
      </c>
      <c r="L76" s="45"/>
    </row>
    <row r="77" spans="1:12" x14ac:dyDescent="0.2">
      <c r="A77" s="24" t="s">
        <v>132</v>
      </c>
      <c r="B77" s="9" t="s">
        <v>273</v>
      </c>
      <c r="C77" s="8" t="s">
        <v>34</v>
      </c>
      <c r="D77" s="8" t="s">
        <v>35</v>
      </c>
      <c r="E77" s="8" t="s">
        <v>36</v>
      </c>
      <c r="F77" s="18" t="s">
        <v>0</v>
      </c>
      <c r="G77" s="15">
        <f>SUMIF(mastro!A:A,TB_2018!A77,mastro!I:I)</f>
        <v>-4399.4053999999996</v>
      </c>
      <c r="H77" s="15">
        <f>SUMIF(mastro!A:A,TB_2018!A77,mastro!J:J)</f>
        <v>0</v>
      </c>
      <c r="I77" s="15">
        <f>SUMIF(mastro!A:A,TB_2018!A77,mastro!K:K)</f>
        <v>4800</v>
      </c>
      <c r="J77" s="15">
        <f>SUMIF(mastro!A:A,TB_2018!A77,mastro!L:L)</f>
        <v>-4800</v>
      </c>
      <c r="K77" s="49">
        <f>SUMIF(mastro!A:A,TB_2018!A77,mastro!P:P)</f>
        <v>-9199.4053999999996</v>
      </c>
      <c r="L77" s="45"/>
    </row>
    <row r="78" spans="1:12" ht="12.75" customHeight="1" x14ac:dyDescent="0.2">
      <c r="A78" s="54" t="s">
        <v>133</v>
      </c>
      <c r="B78" s="9" t="s">
        <v>274</v>
      </c>
      <c r="C78" s="8" t="s">
        <v>34</v>
      </c>
      <c r="D78" s="8" t="s">
        <v>35</v>
      </c>
      <c r="E78" s="8" t="s">
        <v>36</v>
      </c>
      <c r="F78" s="18" t="s">
        <v>0</v>
      </c>
      <c r="G78" s="15">
        <f>SUMIF(mastro!A:A,TB_2018!A78,mastro!I:I)</f>
        <v>0</v>
      </c>
      <c r="H78" s="15">
        <f>SUMIF(mastro!A:A,TB_2018!A78,mastro!J:J)</f>
        <v>11938</v>
      </c>
      <c r="I78" s="15">
        <f>SUMIF(mastro!A:A,TB_2018!A78,mastro!K:K)</f>
        <v>11938</v>
      </c>
      <c r="J78" s="15">
        <f>SUMIF(mastro!A:A,TB_2018!A78,mastro!L:L)</f>
        <v>0</v>
      </c>
      <c r="K78" s="49">
        <f>SUMIF(mastro!A:A,TB_2018!A78,mastro!P:P)</f>
        <v>0</v>
      </c>
      <c r="L78" s="45"/>
    </row>
    <row r="79" spans="1:12" x14ac:dyDescent="0.2">
      <c r="A79" s="54" t="s">
        <v>134</v>
      </c>
      <c r="B79" s="9" t="s">
        <v>275</v>
      </c>
      <c r="C79" s="8" t="s">
        <v>34</v>
      </c>
      <c r="D79" s="8" t="s">
        <v>35</v>
      </c>
      <c r="E79" s="8" t="s">
        <v>36</v>
      </c>
      <c r="F79" s="18" t="s">
        <v>0</v>
      </c>
      <c r="G79" s="15">
        <f>SUMIF(mastro!A:A,TB_2018!A79,mastro!I:I)</f>
        <v>0</v>
      </c>
      <c r="H79" s="15">
        <f>SUMIF(mastro!A:A,TB_2018!A79,mastro!J:J)</f>
        <v>10440</v>
      </c>
      <c r="I79" s="15">
        <f>SUMIF(mastro!A:A,TB_2018!A79,mastro!K:K)</f>
        <v>10440</v>
      </c>
      <c r="J79" s="15">
        <f>SUMIF(mastro!A:A,TB_2018!A79,mastro!L:L)</f>
        <v>0</v>
      </c>
      <c r="K79" s="49">
        <f>SUMIF(mastro!A:A,TB_2018!A79,mastro!P:P)</f>
        <v>0</v>
      </c>
      <c r="L79" s="45"/>
    </row>
    <row r="80" spans="1:12" x14ac:dyDescent="0.2">
      <c r="A80" s="54" t="s">
        <v>135</v>
      </c>
      <c r="B80" s="9" t="s">
        <v>276</v>
      </c>
      <c r="C80" s="8" t="s">
        <v>62</v>
      </c>
      <c r="D80" s="8" t="s">
        <v>43</v>
      </c>
      <c r="E80" s="8" t="s">
        <v>37</v>
      </c>
      <c r="F80" s="18" t="s">
        <v>0</v>
      </c>
      <c r="G80" s="15">
        <f>SUMIF(mastro!A:A,TB_2018!A80,mastro!I:I)</f>
        <v>308344.587</v>
      </c>
      <c r="H80" s="15">
        <f>SUMIF(mastro!A:A,TB_2018!A80,mastro!J:J)</f>
        <v>0</v>
      </c>
      <c r="I80" s="15">
        <f>SUMIF(mastro!A:A,TB_2018!A80,mastro!K:K)</f>
        <v>308344.59000000003</v>
      </c>
      <c r="J80" s="15">
        <f>SUMIF(mastro!A:A,TB_2018!A80,mastro!L:L)</f>
        <v>-308344.59000000003</v>
      </c>
      <c r="K80" s="49">
        <f>SUMIF(mastro!A:A,TB_2018!A80,mastro!P:P)</f>
        <v>-3.0000000074505806E-3</v>
      </c>
      <c r="L80" s="45"/>
    </row>
    <row r="81" spans="1:12" x14ac:dyDescent="0.2">
      <c r="A81" s="54" t="s">
        <v>136</v>
      </c>
      <c r="B81" s="9" t="s">
        <v>277</v>
      </c>
      <c r="C81" s="8" t="s">
        <v>34</v>
      </c>
      <c r="D81" s="8" t="s">
        <v>35</v>
      </c>
      <c r="E81" s="8" t="s">
        <v>36</v>
      </c>
      <c r="F81" s="18" t="s">
        <v>12</v>
      </c>
      <c r="G81" s="15">
        <f>SUMIF(mastro!A:A,TB_2018!A81,mastro!I:I)</f>
        <v>2.3998999999999999E-3</v>
      </c>
      <c r="H81" s="15">
        <f>SUMIF(mastro!A:A,TB_2018!A81,mastro!J:J)</f>
        <v>0</v>
      </c>
      <c r="I81" s="15">
        <f>SUMIF(mastro!A:A,TB_2018!A81,mastro!K:K)</f>
        <v>0</v>
      </c>
      <c r="J81" s="15">
        <f>SUMIF(mastro!A:A,TB_2018!A81,mastro!L:L)</f>
        <v>0</v>
      </c>
      <c r="K81" s="49">
        <f>SUMIF(mastro!A:A,TB_2018!A81,mastro!P:P)</f>
        <v>2.3998999999999999E-3</v>
      </c>
      <c r="L81" s="45"/>
    </row>
    <row r="82" spans="1:12" x14ac:dyDescent="0.2">
      <c r="A82" s="54" t="s">
        <v>137</v>
      </c>
      <c r="B82" s="9" t="s">
        <v>278</v>
      </c>
      <c r="C82" s="8" t="s">
        <v>34</v>
      </c>
      <c r="D82" s="8" t="s">
        <v>35</v>
      </c>
      <c r="E82" s="8" t="s">
        <v>36</v>
      </c>
      <c r="F82" s="18" t="s">
        <v>0</v>
      </c>
      <c r="G82" s="15">
        <f>SUMIF(mastro!A:A,TB_2018!A82,mastro!I:I)</f>
        <v>0</v>
      </c>
      <c r="H82" s="15">
        <f>SUMIF(mastro!A:A,TB_2018!A82,mastro!J:J)</f>
        <v>19878.599999999999</v>
      </c>
      <c r="I82" s="15">
        <f>SUMIF(mastro!A:A,TB_2018!A82,mastro!K:K)</f>
        <v>19878.599999999999</v>
      </c>
      <c r="J82" s="15">
        <f>SUMIF(mastro!A:A,TB_2018!A82,mastro!L:L)</f>
        <v>0</v>
      </c>
      <c r="K82" s="49">
        <f>SUMIF(mastro!A:A,TB_2018!A82,mastro!P:P)</f>
        <v>0</v>
      </c>
      <c r="L82" s="45"/>
    </row>
    <row r="83" spans="1:12" x14ac:dyDescent="0.2">
      <c r="A83" s="24" t="s">
        <v>138</v>
      </c>
      <c r="B83" s="9" t="s">
        <v>279</v>
      </c>
      <c r="C83" s="8" t="s">
        <v>34</v>
      </c>
      <c r="D83" s="8" t="s">
        <v>35</v>
      </c>
      <c r="E83" s="8" t="s">
        <v>36</v>
      </c>
      <c r="F83" s="18" t="s">
        <v>0</v>
      </c>
      <c r="G83" s="15">
        <f>SUMIF(mastro!A:A,TB_2018!A83,mastro!I:I)</f>
        <v>0</v>
      </c>
      <c r="H83" s="15">
        <f>SUMIF(mastro!A:A,TB_2018!A83,mastro!J:J)</f>
        <v>15600</v>
      </c>
      <c r="I83" s="15">
        <f>SUMIF(mastro!A:A,TB_2018!A83,mastro!K:K)</f>
        <v>15600</v>
      </c>
      <c r="J83" s="15">
        <f>SUMIF(mastro!A:A,TB_2018!A83,mastro!L:L)</f>
        <v>0</v>
      </c>
      <c r="K83" s="49">
        <f>SUMIF(mastro!A:A,TB_2018!A83,mastro!P:P)</f>
        <v>0</v>
      </c>
      <c r="L83" s="45"/>
    </row>
    <row r="84" spans="1:12" x14ac:dyDescent="0.2">
      <c r="A84" s="54" t="s">
        <v>139</v>
      </c>
      <c r="B84" s="9" t="s">
        <v>280</v>
      </c>
      <c r="C84" s="8" t="s">
        <v>34</v>
      </c>
      <c r="D84" s="8" t="s">
        <v>35</v>
      </c>
      <c r="E84" s="8" t="s">
        <v>36</v>
      </c>
      <c r="F84" s="18" t="s">
        <v>0</v>
      </c>
      <c r="G84" s="15">
        <f>SUMIF(mastro!A:A,TB_2018!A84,mastro!I:I)</f>
        <v>-3390</v>
      </c>
      <c r="H84" s="15">
        <f>SUMIF(mastro!A:A,TB_2018!A84,mastro!J:J)</f>
        <v>3390</v>
      </c>
      <c r="I84" s="15">
        <f>SUMIF(mastro!A:A,TB_2018!A84,mastro!K:K)</f>
        <v>0</v>
      </c>
      <c r="J84" s="15">
        <f>SUMIF(mastro!A:A,TB_2018!A84,mastro!L:L)</f>
        <v>3390</v>
      </c>
      <c r="K84" s="49">
        <f>SUMIF(mastro!A:A,TB_2018!A84,mastro!P:P)</f>
        <v>0</v>
      </c>
      <c r="L84" s="45"/>
    </row>
    <row r="85" spans="1:12" x14ac:dyDescent="0.2">
      <c r="A85" s="24" t="s">
        <v>140</v>
      </c>
      <c r="B85" s="9" t="s">
        <v>281</v>
      </c>
      <c r="C85" s="8" t="s">
        <v>34</v>
      </c>
      <c r="D85" s="8" t="s">
        <v>35</v>
      </c>
      <c r="E85" s="8" t="s">
        <v>36</v>
      </c>
      <c r="F85" s="18" t="s">
        <v>0</v>
      </c>
      <c r="G85" s="15">
        <f>SUMIF(mastro!A:A,TB_2018!A85,mastro!I:I)</f>
        <v>0</v>
      </c>
      <c r="H85" s="15">
        <f>SUMIF(mastro!A:A,TB_2018!A85,mastro!J:J)</f>
        <v>35200</v>
      </c>
      <c r="I85" s="15">
        <f>SUMIF(mastro!A:A,TB_2018!A85,mastro!K:K)</f>
        <v>35200</v>
      </c>
      <c r="J85" s="15">
        <f>SUMIF(mastro!A:A,TB_2018!A85,mastro!L:L)</f>
        <v>0</v>
      </c>
      <c r="K85" s="49">
        <f>SUMIF(mastro!A:A,TB_2018!A85,mastro!P:P)</f>
        <v>0</v>
      </c>
      <c r="L85" s="45"/>
    </row>
    <row r="86" spans="1:12" x14ac:dyDescent="0.2">
      <c r="A86" s="24" t="s">
        <v>141</v>
      </c>
      <c r="B86" s="9" t="s">
        <v>282</v>
      </c>
      <c r="C86" s="8" t="s">
        <v>34</v>
      </c>
      <c r="D86" s="8" t="s">
        <v>35</v>
      </c>
      <c r="E86" s="8" t="s">
        <v>36</v>
      </c>
      <c r="F86" s="18" t="s">
        <v>0</v>
      </c>
      <c r="G86" s="15">
        <f>SUMIF(mastro!A:A,TB_2018!A86,mastro!I:I)</f>
        <v>0</v>
      </c>
      <c r="H86" s="15">
        <f>SUMIF(mastro!A:A,TB_2018!A86,mastro!J:J)</f>
        <v>26560</v>
      </c>
      <c r="I86" s="15">
        <f>SUMIF(mastro!A:A,TB_2018!A86,mastro!K:K)</f>
        <v>26560</v>
      </c>
      <c r="J86" s="15">
        <f>SUMIF(mastro!A:A,TB_2018!A86,mastro!L:L)</f>
        <v>0</v>
      </c>
      <c r="K86" s="49">
        <f>SUMIF(mastro!A:A,TB_2018!A86,mastro!P:P)</f>
        <v>0</v>
      </c>
      <c r="L86" s="45"/>
    </row>
    <row r="87" spans="1:12" x14ac:dyDescent="0.2">
      <c r="A87" s="24" t="s">
        <v>142</v>
      </c>
      <c r="B87" s="9" t="s">
        <v>283</v>
      </c>
      <c r="C87" s="8" t="s">
        <v>34</v>
      </c>
      <c r="D87" s="8" t="s">
        <v>35</v>
      </c>
      <c r="E87" s="8" t="s">
        <v>36</v>
      </c>
      <c r="F87" s="18" t="s">
        <v>0</v>
      </c>
      <c r="G87" s="15">
        <f>SUMIF(mastro!A:A,TB_2018!A87,mastro!I:I)</f>
        <v>-19990</v>
      </c>
      <c r="H87" s="15">
        <f>SUMIF(mastro!A:A,TB_2018!A87,mastro!J:J)</f>
        <v>13780</v>
      </c>
      <c r="I87" s="15">
        <f>SUMIF(mastro!A:A,TB_2018!A87,mastro!K:K)</f>
        <v>7000</v>
      </c>
      <c r="J87" s="15">
        <f>SUMIF(mastro!A:A,TB_2018!A87,mastro!L:L)</f>
        <v>6780</v>
      </c>
      <c r="K87" s="49">
        <f>SUMIF(mastro!A:A,TB_2018!A87,mastro!P:P)</f>
        <v>-13210</v>
      </c>
      <c r="L87" s="45"/>
    </row>
    <row r="88" spans="1:12" x14ac:dyDescent="0.2">
      <c r="A88" s="54" t="s">
        <v>143</v>
      </c>
      <c r="B88" s="9" t="s">
        <v>284</v>
      </c>
      <c r="C88" s="8" t="s">
        <v>34</v>
      </c>
      <c r="D88" s="8" t="s">
        <v>35</v>
      </c>
      <c r="E88" s="8" t="s">
        <v>36</v>
      </c>
      <c r="F88" s="18" t="s">
        <v>0</v>
      </c>
      <c r="G88" s="15">
        <f>SUMIF(mastro!A:A,TB_2018!A88,mastro!I:I)</f>
        <v>-10500</v>
      </c>
      <c r="H88" s="15">
        <f>SUMIF(mastro!A:A,TB_2018!A88,mastro!J:J)</f>
        <v>10500</v>
      </c>
      <c r="I88" s="15">
        <f>SUMIF(mastro!A:A,TB_2018!A88,mastro!K:K)</f>
        <v>0</v>
      </c>
      <c r="J88" s="15">
        <f>SUMIF(mastro!A:A,TB_2018!A88,mastro!L:L)</f>
        <v>10500</v>
      </c>
      <c r="K88" s="49">
        <f>SUMIF(mastro!A:A,TB_2018!A88,mastro!P:P)</f>
        <v>0</v>
      </c>
      <c r="L88" s="45"/>
    </row>
    <row r="89" spans="1:12" x14ac:dyDescent="0.2">
      <c r="A89" s="54" t="s">
        <v>144</v>
      </c>
      <c r="B89" s="9" t="s">
        <v>285</v>
      </c>
      <c r="C89" s="8" t="s">
        <v>34</v>
      </c>
      <c r="D89" s="8" t="s">
        <v>35</v>
      </c>
      <c r="E89" s="8" t="s">
        <v>36</v>
      </c>
      <c r="F89" s="18" t="s">
        <v>0</v>
      </c>
      <c r="G89" s="15">
        <f>SUMIF(mastro!A:A,TB_2018!A89,mastro!I:I)</f>
        <v>0</v>
      </c>
      <c r="H89" s="15">
        <f>SUMIF(mastro!A:A,TB_2018!A89,mastro!J:J)</f>
        <v>105600</v>
      </c>
      <c r="I89" s="15">
        <f>SUMIF(mastro!A:A,TB_2018!A89,mastro!K:K)</f>
        <v>105600</v>
      </c>
      <c r="J89" s="15">
        <f>SUMIF(mastro!A:A,TB_2018!A89,mastro!L:L)</f>
        <v>0</v>
      </c>
      <c r="K89" s="49">
        <f>SUMIF(mastro!A:A,TB_2018!A89,mastro!P:P)</f>
        <v>0</v>
      </c>
      <c r="L89" s="45"/>
    </row>
    <row r="90" spans="1:12" x14ac:dyDescent="0.2">
      <c r="A90" s="54" t="s">
        <v>145</v>
      </c>
      <c r="B90" s="9" t="s">
        <v>286</v>
      </c>
      <c r="C90" s="8" t="s">
        <v>34</v>
      </c>
      <c r="D90" s="8" t="s">
        <v>35</v>
      </c>
      <c r="E90" s="8" t="s">
        <v>36</v>
      </c>
      <c r="F90" s="18" t="s">
        <v>0</v>
      </c>
      <c r="G90" s="15">
        <f>SUMIF(mastro!A:A,TB_2018!A90,mastro!I:I)</f>
        <v>0</v>
      </c>
      <c r="H90" s="15">
        <f>SUMIF(mastro!A:A,TB_2018!A90,mastro!J:J)</f>
        <v>12709</v>
      </c>
      <c r="I90" s="15">
        <f>SUMIF(mastro!A:A,TB_2018!A90,mastro!K:K)</f>
        <v>12709</v>
      </c>
      <c r="J90" s="15">
        <f>SUMIF(mastro!A:A,TB_2018!A90,mastro!L:L)</f>
        <v>0</v>
      </c>
      <c r="K90" s="49">
        <f>SUMIF(mastro!A:A,TB_2018!A90,mastro!P:P)</f>
        <v>0</v>
      </c>
      <c r="L90" s="45"/>
    </row>
    <row r="91" spans="1:12" x14ac:dyDescent="0.2">
      <c r="A91" s="54" t="s">
        <v>146</v>
      </c>
      <c r="B91" s="9" t="s">
        <v>287</v>
      </c>
      <c r="C91" s="8" t="s">
        <v>34</v>
      </c>
      <c r="D91" s="8" t="s">
        <v>35</v>
      </c>
      <c r="E91" s="8" t="s">
        <v>36</v>
      </c>
      <c r="F91" s="18" t="s">
        <v>0</v>
      </c>
      <c r="G91" s="15">
        <f>SUMIF(mastro!A:A,TB_2018!A91,mastro!I:I)</f>
        <v>-0.15459990000000004</v>
      </c>
      <c r="H91" s="15">
        <f>SUMIF(mastro!A:A,TB_2018!A91,mastro!J:J)</f>
        <v>0.15</v>
      </c>
      <c r="I91" s="15">
        <f>SUMIF(mastro!A:A,TB_2018!A91,mastro!K:K)</f>
        <v>0</v>
      </c>
      <c r="J91" s="15">
        <f>SUMIF(mastro!A:A,TB_2018!A91,mastro!L:L)</f>
        <v>0.15</v>
      </c>
      <c r="K91" s="49">
        <f>SUMIF(mastro!A:A,TB_2018!A91,mastro!P:P)</f>
        <v>-4.59990000000003E-3</v>
      </c>
      <c r="L91" s="45"/>
    </row>
    <row r="92" spans="1:12" x14ac:dyDescent="0.2">
      <c r="A92" s="54" t="s">
        <v>147</v>
      </c>
      <c r="B92" s="9" t="s">
        <v>288</v>
      </c>
      <c r="C92" s="8" t="s">
        <v>34</v>
      </c>
      <c r="D92" s="8" t="s">
        <v>35</v>
      </c>
      <c r="E92" s="8" t="s">
        <v>36</v>
      </c>
      <c r="F92" s="18" t="s">
        <v>0</v>
      </c>
      <c r="G92" s="15">
        <f>SUMIF(mastro!A:A,TB_2018!A92,mastro!I:I)</f>
        <v>-2753.26</v>
      </c>
      <c r="H92" s="15">
        <f>SUMIF(mastro!A:A,TB_2018!A92,mastro!J:J)</f>
        <v>2753.26</v>
      </c>
      <c r="I92" s="15">
        <f>SUMIF(mastro!A:A,TB_2018!A92,mastro!K:K)</f>
        <v>0</v>
      </c>
      <c r="J92" s="15">
        <f>SUMIF(mastro!A:A,TB_2018!A92,mastro!L:L)</f>
        <v>2753.26</v>
      </c>
      <c r="K92" s="49">
        <f>SUMIF(mastro!A:A,TB_2018!A92,mastro!P:P)</f>
        <v>0</v>
      </c>
      <c r="L92" s="45"/>
    </row>
    <row r="93" spans="1:12" x14ac:dyDescent="0.2">
      <c r="A93" s="54" t="s">
        <v>148</v>
      </c>
      <c r="B93" s="9" t="s">
        <v>289</v>
      </c>
      <c r="C93" s="8" t="s">
        <v>44</v>
      </c>
      <c r="D93" s="8" t="s">
        <v>43</v>
      </c>
      <c r="E93" s="8" t="s">
        <v>37</v>
      </c>
      <c r="F93" s="18" t="s">
        <v>0</v>
      </c>
      <c r="G93" s="15">
        <f>SUMIF(mastro!A:A,TB_2018!A93,mastro!I:I)</f>
        <v>66315</v>
      </c>
      <c r="H93" s="15">
        <f>SUMIF(mastro!A:A,TB_2018!A93,mastro!J:J)</f>
        <v>0</v>
      </c>
      <c r="I93" s="15">
        <f>SUMIF(mastro!A:A,TB_2018!A93,mastro!K:K)</f>
        <v>66315</v>
      </c>
      <c r="J93" s="15">
        <f>SUMIF(mastro!A:A,TB_2018!A93,mastro!L:L)</f>
        <v>-66315</v>
      </c>
      <c r="K93" s="49">
        <f>SUMIF(mastro!A:A,TB_2018!A93,mastro!P:P)</f>
        <v>0</v>
      </c>
      <c r="L93" s="45"/>
    </row>
    <row r="94" spans="1:12" x14ac:dyDescent="0.2">
      <c r="A94" s="54" t="s">
        <v>149</v>
      </c>
      <c r="B94" s="9" t="s">
        <v>290</v>
      </c>
      <c r="C94" s="8" t="s">
        <v>44</v>
      </c>
      <c r="D94" s="8" t="s">
        <v>43</v>
      </c>
      <c r="E94" s="8" t="s">
        <v>37</v>
      </c>
      <c r="F94" s="18" t="s">
        <v>0</v>
      </c>
      <c r="G94" s="15">
        <f>SUMIF(mastro!A:A,TB_2018!A94,mastro!I:I)</f>
        <v>-9.7399999000000008</v>
      </c>
      <c r="H94" s="15">
        <f>SUMIF(mastro!A:A,TB_2018!A94,mastro!J:J)</f>
        <v>500000</v>
      </c>
      <c r="I94" s="15">
        <f>SUMIF(mastro!A:A,TB_2018!A94,mastro!K:K)</f>
        <v>483833.16</v>
      </c>
      <c r="J94" s="15">
        <f>SUMIF(mastro!A:A,TB_2018!A94,mastro!L:L)</f>
        <v>16166.84</v>
      </c>
      <c r="K94" s="49">
        <f>SUMIF(mastro!A:A,TB_2018!A94,mastro!P:P)</f>
        <v>16157.100000099912</v>
      </c>
      <c r="L94" s="45"/>
    </row>
    <row r="95" spans="1:12" x14ac:dyDescent="0.2">
      <c r="A95" s="54" t="s">
        <v>150</v>
      </c>
      <c r="B95" s="9" t="s">
        <v>291</v>
      </c>
      <c r="C95" s="8" t="s">
        <v>34</v>
      </c>
      <c r="D95" s="8" t="s">
        <v>35</v>
      </c>
      <c r="E95" s="8" t="s">
        <v>36</v>
      </c>
      <c r="F95" s="18" t="s">
        <v>12</v>
      </c>
      <c r="G95" s="15">
        <f>SUMIF(mastro!A:A,TB_2018!A95,mastro!I:I)</f>
        <v>0</v>
      </c>
      <c r="H95" s="15">
        <f>SUMIF(mastro!A:A,TB_2018!A95,mastro!J:J)</f>
        <v>2445567.0299999998</v>
      </c>
      <c r="I95" s="15">
        <f>SUMIF(mastro!A:A,TB_2018!A95,mastro!K:K)</f>
        <v>2445567.0299999998</v>
      </c>
      <c r="J95" s="15">
        <f>SUMIF(mastro!A:A,TB_2018!A95,mastro!L:L)</f>
        <v>0</v>
      </c>
      <c r="K95" s="49">
        <f>SUMIF(mastro!A:A,TB_2018!A95,mastro!P:P)</f>
        <v>0</v>
      </c>
      <c r="L95" s="45"/>
    </row>
    <row r="96" spans="1:12" x14ac:dyDescent="0.2">
      <c r="A96" s="54" t="s">
        <v>151</v>
      </c>
      <c r="B96" s="9" t="s">
        <v>292</v>
      </c>
      <c r="C96" s="8" t="s">
        <v>34</v>
      </c>
      <c r="D96" s="8" t="s">
        <v>35</v>
      </c>
      <c r="E96" s="8" t="s">
        <v>36</v>
      </c>
      <c r="F96" s="18" t="s">
        <v>12</v>
      </c>
      <c r="G96" s="15">
        <f>SUMIF(mastro!A:A,TB_2018!A96,mastro!I:I)</f>
        <v>0</v>
      </c>
      <c r="H96" s="15">
        <f>SUMIF(mastro!A:A,TB_2018!A96,mastro!J:J)</f>
        <v>2827757.59</v>
      </c>
      <c r="I96" s="15">
        <f>SUMIF(mastro!A:A,TB_2018!A96,mastro!K:K)</f>
        <v>2827757.59</v>
      </c>
      <c r="J96" s="15">
        <f>SUMIF(mastro!A:A,TB_2018!A96,mastro!L:L)</f>
        <v>0</v>
      </c>
      <c r="K96" s="49">
        <f>SUMIF(mastro!A:A,TB_2018!A96,mastro!P:P)</f>
        <v>0</v>
      </c>
      <c r="L96" s="45"/>
    </row>
    <row r="97" spans="1:12" x14ac:dyDescent="0.2">
      <c r="A97" s="54" t="s">
        <v>152</v>
      </c>
      <c r="B97" s="9" t="s">
        <v>293</v>
      </c>
      <c r="C97" s="8" t="s">
        <v>34</v>
      </c>
      <c r="D97" s="8" t="s">
        <v>35</v>
      </c>
      <c r="E97" s="8" t="s">
        <v>36</v>
      </c>
      <c r="F97" s="18" t="s">
        <v>12</v>
      </c>
      <c r="G97" s="15">
        <f>SUMIF(mastro!A:A,TB_2018!A97,mastro!I:I)</f>
        <v>0</v>
      </c>
      <c r="H97" s="15">
        <f>SUMIF(mastro!A:A,TB_2018!A97,mastro!J:J)</f>
        <v>4787680.83</v>
      </c>
      <c r="I97" s="15">
        <f>SUMIF(mastro!A:A,TB_2018!A97,mastro!K:K)</f>
        <v>4787680.83</v>
      </c>
      <c r="J97" s="15">
        <f>SUMIF(mastro!A:A,TB_2018!A97,mastro!L:L)</f>
        <v>0</v>
      </c>
      <c r="K97" s="49">
        <f>SUMIF(mastro!A:A,TB_2018!A97,mastro!P:P)</f>
        <v>0</v>
      </c>
      <c r="L97" s="45"/>
    </row>
    <row r="98" spans="1:12" x14ac:dyDescent="0.2">
      <c r="A98" s="54" t="s">
        <v>153</v>
      </c>
      <c r="B98" s="9" t="s">
        <v>294</v>
      </c>
      <c r="C98" s="8" t="s">
        <v>34</v>
      </c>
      <c r="D98" s="8" t="s">
        <v>35</v>
      </c>
      <c r="E98" s="8" t="s">
        <v>36</v>
      </c>
      <c r="F98" s="18" t="s">
        <v>0</v>
      </c>
      <c r="G98" s="15">
        <f>SUMIF(mastro!A:A,TB_2018!A98,mastro!I:I)</f>
        <v>0</v>
      </c>
      <c r="H98" s="15">
        <f>SUMIF(mastro!A:A,TB_2018!A98,mastro!J:J)</f>
        <v>137600</v>
      </c>
      <c r="I98" s="15">
        <f>SUMIF(mastro!A:A,TB_2018!A98,mastro!K:K)</f>
        <v>137600</v>
      </c>
      <c r="J98" s="15">
        <f>SUMIF(mastro!A:A,TB_2018!A98,mastro!L:L)</f>
        <v>0</v>
      </c>
      <c r="K98" s="49">
        <f>SUMIF(mastro!A:A,TB_2018!A98,mastro!P:P)</f>
        <v>0</v>
      </c>
      <c r="L98" s="45"/>
    </row>
    <row r="99" spans="1:12" x14ac:dyDescent="0.2">
      <c r="A99" s="54" t="s">
        <v>154</v>
      </c>
      <c r="B99" s="9" t="s">
        <v>295</v>
      </c>
      <c r="C99" s="8" t="s">
        <v>34</v>
      </c>
      <c r="D99" s="8" t="s">
        <v>35</v>
      </c>
      <c r="E99" s="8" t="s">
        <v>36</v>
      </c>
      <c r="F99" s="18" t="s">
        <v>0</v>
      </c>
      <c r="G99" s="15">
        <f>SUMIF(mastro!A:A,TB_2018!A99,mastro!I:I)</f>
        <v>0</v>
      </c>
      <c r="H99" s="15">
        <f>SUMIF(mastro!A:A,TB_2018!A99,mastro!J:J)</f>
        <v>12400</v>
      </c>
      <c r="I99" s="15">
        <f>SUMIF(mastro!A:A,TB_2018!A99,mastro!K:K)</f>
        <v>12400</v>
      </c>
      <c r="J99" s="15">
        <f>SUMIF(mastro!A:A,TB_2018!A99,mastro!L:L)</f>
        <v>0</v>
      </c>
      <c r="K99" s="49">
        <f>SUMIF(mastro!A:A,TB_2018!A99,mastro!P:P)</f>
        <v>0</v>
      </c>
      <c r="L99" s="45"/>
    </row>
    <row r="100" spans="1:12" x14ac:dyDescent="0.2">
      <c r="A100" s="24" t="s">
        <v>155</v>
      </c>
      <c r="B100" s="9" t="s">
        <v>296</v>
      </c>
      <c r="C100" s="8" t="s">
        <v>34</v>
      </c>
      <c r="D100" s="8" t="s">
        <v>35</v>
      </c>
      <c r="E100" s="8" t="s">
        <v>36</v>
      </c>
      <c r="F100" s="18" t="s">
        <v>0</v>
      </c>
      <c r="G100" s="15">
        <f>SUMIF(mastro!A:A,TB_2018!A100,mastro!I:I)</f>
        <v>-647877.19999999995</v>
      </c>
      <c r="H100" s="15">
        <f>SUMIF(mastro!A:A,TB_2018!A100,mastro!J:J)</f>
        <v>3805815.36</v>
      </c>
      <c r="I100" s="15">
        <f>SUMIF(mastro!A:A,TB_2018!A100,mastro!K:K)</f>
        <v>3416204</v>
      </c>
      <c r="J100" s="15">
        <f>SUMIF(mastro!A:A,TB_2018!A100,mastro!L:L)</f>
        <v>389611.36</v>
      </c>
      <c r="K100" s="49">
        <f>SUMIF(mastro!A:A,TB_2018!A100,mastro!P:P)</f>
        <v>-258265.84</v>
      </c>
      <c r="L100" s="45"/>
    </row>
    <row r="101" spans="1:12" x14ac:dyDescent="0.2">
      <c r="A101" s="24" t="s">
        <v>156</v>
      </c>
      <c r="B101" s="9" t="s">
        <v>297</v>
      </c>
      <c r="C101" s="8" t="s">
        <v>34</v>
      </c>
      <c r="D101" s="8" t="s">
        <v>35</v>
      </c>
      <c r="E101" s="8" t="s">
        <v>36</v>
      </c>
      <c r="F101" s="18" t="s">
        <v>0</v>
      </c>
      <c r="G101" s="15">
        <f>SUMIF(mastro!A:A,TB_2018!A101,mastro!I:I)</f>
        <v>-1212</v>
      </c>
      <c r="H101" s="15">
        <f>SUMIF(mastro!A:A,TB_2018!A101,mastro!J:J)</f>
        <v>1212</v>
      </c>
      <c r="I101" s="15">
        <f>SUMIF(mastro!A:A,TB_2018!A101,mastro!K:K)</f>
        <v>0</v>
      </c>
      <c r="J101" s="15">
        <f>SUMIF(mastro!A:A,TB_2018!A101,mastro!L:L)</f>
        <v>1212</v>
      </c>
      <c r="K101" s="49">
        <f>SUMIF(mastro!A:A,TB_2018!A101,mastro!P:P)</f>
        <v>0</v>
      </c>
      <c r="L101" s="45"/>
    </row>
    <row r="102" spans="1:12" x14ac:dyDescent="0.2">
      <c r="A102" s="24" t="s">
        <v>157</v>
      </c>
      <c r="B102" s="11" t="s">
        <v>298</v>
      </c>
      <c r="C102" s="8" t="s">
        <v>34</v>
      </c>
      <c r="D102" s="8" t="s">
        <v>35</v>
      </c>
      <c r="E102" s="8" t="s">
        <v>36</v>
      </c>
      <c r="F102" s="18" t="s">
        <v>12</v>
      </c>
      <c r="G102" s="15">
        <f>SUMIF(mastro!A:A,TB_2018!A102,mastro!I:I)</f>
        <v>0</v>
      </c>
      <c r="H102" s="15">
        <f>SUMIF(mastro!A:A,TB_2018!A102,mastro!J:J)</f>
        <v>239863.47500000001</v>
      </c>
      <c r="I102" s="15">
        <f>SUMIF(mastro!A:A,TB_2018!A102,mastro!K:K)</f>
        <v>543888.5718107</v>
      </c>
      <c r="J102" s="15">
        <f>SUMIF(mastro!A:A,TB_2018!A102,mastro!L:L)</f>
        <v>-304025.09681070002</v>
      </c>
      <c r="K102" s="49">
        <f>SUMIF(mastro!A:A,TB_2018!A102,mastro!P:P)</f>
        <v>-304025.09681070002</v>
      </c>
      <c r="L102" s="45"/>
    </row>
    <row r="103" spans="1:12" x14ac:dyDescent="0.2">
      <c r="A103" s="24" t="s">
        <v>158</v>
      </c>
      <c r="B103" s="11" t="s">
        <v>299</v>
      </c>
      <c r="C103" s="8" t="s">
        <v>44</v>
      </c>
      <c r="D103" s="8" t="s">
        <v>43</v>
      </c>
      <c r="E103" s="8" t="s">
        <v>37</v>
      </c>
      <c r="F103" s="18" t="s">
        <v>0</v>
      </c>
      <c r="G103" s="15">
        <f>SUMIF(mastro!A:A,TB_2018!A103,mastro!I:I)</f>
        <v>-538.95999990000007</v>
      </c>
      <c r="H103" s="15">
        <f>SUMIF(mastro!A:A,TB_2018!A103,mastro!J:J)</f>
        <v>320000</v>
      </c>
      <c r="I103" s="15">
        <f>SUMIF(mastro!A:A,TB_2018!A103,mastro!K:K)</f>
        <v>299561.5</v>
      </c>
      <c r="J103" s="15">
        <f>SUMIF(mastro!A:A,TB_2018!A103,mastro!L:L)</f>
        <v>20438.5</v>
      </c>
      <c r="K103" s="49">
        <f>SUMIF(mastro!A:A,TB_2018!A103,mastro!P:P)</f>
        <v>19899.540000099987</v>
      </c>
      <c r="L103" s="45"/>
    </row>
    <row r="104" spans="1:12" x14ac:dyDescent="0.2">
      <c r="A104" s="24" t="s">
        <v>159</v>
      </c>
      <c r="B104" s="11" t="s">
        <v>300</v>
      </c>
      <c r="C104" s="8" t="s">
        <v>34</v>
      </c>
      <c r="D104" s="8" t="s">
        <v>35</v>
      </c>
      <c r="E104" s="8" t="s">
        <v>36</v>
      </c>
      <c r="F104" s="18" t="s">
        <v>0</v>
      </c>
      <c r="G104" s="15">
        <f>SUMIF(mastro!A:A,TB_2018!A104,mastro!I:I)</f>
        <v>-19932.535400000001</v>
      </c>
      <c r="H104" s="15">
        <f>SUMIF(mastro!A:A,TB_2018!A104,mastro!J:J)</f>
        <v>623950.16319999995</v>
      </c>
      <c r="I104" s="15">
        <f>SUMIF(mastro!A:A,TB_2018!A104,mastro!K:K)</f>
        <v>604017.63</v>
      </c>
      <c r="J104" s="15">
        <f>SUMIF(mastro!A:A,TB_2018!A104,mastro!L:L)</f>
        <v>19932.533199999929</v>
      </c>
      <c r="K104" s="49">
        <f>SUMIF(mastro!A:A,TB_2018!A104,mastro!P:P)</f>
        <v>-2.199999988079071E-3</v>
      </c>
      <c r="L104" s="45"/>
    </row>
    <row r="105" spans="1:12" x14ac:dyDescent="0.2">
      <c r="A105" s="24" t="s">
        <v>160</v>
      </c>
      <c r="B105" s="11" t="s">
        <v>301</v>
      </c>
      <c r="C105" s="8" t="s">
        <v>34</v>
      </c>
      <c r="D105" s="8" t="s">
        <v>35</v>
      </c>
      <c r="E105" s="8" t="s">
        <v>36</v>
      </c>
      <c r="F105" s="18" t="s">
        <v>12</v>
      </c>
      <c r="G105" s="15">
        <f>SUMIF(mastro!A:A,TB_2018!A105,mastro!I:I)</f>
        <v>0</v>
      </c>
      <c r="H105" s="15">
        <f>SUMIF(mastro!A:A,TB_2018!A105,mastro!J:J)</f>
        <v>281719.31</v>
      </c>
      <c r="I105" s="15">
        <f>SUMIF(mastro!A:A,TB_2018!A105,mastro!K:K)</f>
        <v>281719.68127199996</v>
      </c>
      <c r="J105" s="15">
        <f>SUMIF(mastro!A:A,TB_2018!A105,mastro!L:L)</f>
        <v>-0.37127199992537496</v>
      </c>
      <c r="K105" s="49">
        <f>SUMIF(mastro!A:A,TB_2018!A105,mastro!P:P)</f>
        <v>-0.37127199992537496</v>
      </c>
      <c r="L105" s="45"/>
    </row>
    <row r="106" spans="1:12" x14ac:dyDescent="0.2">
      <c r="A106" s="24" t="s">
        <v>161</v>
      </c>
      <c r="B106" s="11" t="s">
        <v>302</v>
      </c>
      <c r="C106" s="8" t="s">
        <v>34</v>
      </c>
      <c r="D106" s="8" t="s">
        <v>35</v>
      </c>
      <c r="E106" s="8" t="s">
        <v>36</v>
      </c>
      <c r="F106" s="18" t="s">
        <v>0</v>
      </c>
      <c r="G106" s="15">
        <f>SUMIF(mastro!A:A,TB_2018!A106,mastro!I:I)</f>
        <v>0</v>
      </c>
      <c r="H106" s="15">
        <f>SUMIF(mastro!A:A,TB_2018!A106,mastro!J:J)</f>
        <v>1130</v>
      </c>
      <c r="I106" s="15">
        <f>SUMIF(mastro!A:A,TB_2018!A106,mastro!K:K)</f>
        <v>1130</v>
      </c>
      <c r="J106" s="15">
        <f>SUMIF(mastro!A:A,TB_2018!A106,mastro!L:L)</f>
        <v>0</v>
      </c>
      <c r="K106" s="49">
        <f>SUMIF(mastro!A:A,TB_2018!A106,mastro!P:P)</f>
        <v>0</v>
      </c>
      <c r="L106" s="45"/>
    </row>
    <row r="107" spans="1:12" x14ac:dyDescent="0.2">
      <c r="A107" s="24" t="s">
        <v>162</v>
      </c>
      <c r="B107" s="11" t="s">
        <v>303</v>
      </c>
      <c r="C107" s="8" t="s">
        <v>34</v>
      </c>
      <c r="D107" s="8" t="s">
        <v>35</v>
      </c>
      <c r="E107" s="8" t="s">
        <v>36</v>
      </c>
      <c r="F107" s="18" t="s">
        <v>0</v>
      </c>
      <c r="G107" s="15">
        <f>SUMIF(mastro!A:A,TB_2018!A107,mastro!I:I)</f>
        <v>-30714.66</v>
      </c>
      <c r="H107" s="15">
        <f>SUMIF(mastro!A:A,TB_2018!A107,mastro!J:J)</f>
        <v>265219.27</v>
      </c>
      <c r="I107" s="15">
        <f>SUMIF(mastro!A:A,TB_2018!A107,mastro!K:K)</f>
        <v>234504.60839880002</v>
      </c>
      <c r="J107" s="15">
        <f>SUMIF(mastro!A:A,TB_2018!A107,mastro!L:L)</f>
        <v>30714.66160119999</v>
      </c>
      <c r="K107" s="49">
        <f>SUMIF(mastro!A:A,TB_2018!A107,mastro!P:P)</f>
        <v>1.6011999920010566E-3</v>
      </c>
      <c r="L107" s="45"/>
    </row>
    <row r="108" spans="1:12" x14ac:dyDescent="0.2">
      <c r="A108" s="24" t="s">
        <v>163</v>
      </c>
      <c r="B108" s="11" t="s">
        <v>304</v>
      </c>
      <c r="C108" s="8" t="s">
        <v>34</v>
      </c>
      <c r="D108" s="8" t="s">
        <v>35</v>
      </c>
      <c r="E108" s="8" t="s">
        <v>36</v>
      </c>
      <c r="F108" s="18" t="s">
        <v>0</v>
      </c>
      <c r="G108" s="15">
        <f>SUMIF(mastro!A:A,TB_2018!A108,mastro!I:I)</f>
        <v>0</v>
      </c>
      <c r="H108" s="15">
        <f>SUMIF(mastro!A:A,TB_2018!A108,mastro!J:J)</f>
        <v>26700</v>
      </c>
      <c r="I108" s="15">
        <f>SUMIF(mastro!A:A,TB_2018!A108,mastro!K:K)</f>
        <v>26700</v>
      </c>
      <c r="J108" s="15">
        <f>SUMIF(mastro!A:A,TB_2018!A108,mastro!L:L)</f>
        <v>0</v>
      </c>
      <c r="K108" s="49">
        <f>SUMIF(mastro!A:A,TB_2018!A108,mastro!P:P)</f>
        <v>0</v>
      </c>
      <c r="L108" s="45"/>
    </row>
    <row r="109" spans="1:12" x14ac:dyDescent="0.2">
      <c r="A109" s="24" t="s">
        <v>164</v>
      </c>
      <c r="B109" s="11" t="s">
        <v>305</v>
      </c>
      <c r="C109" s="8" t="s">
        <v>34</v>
      </c>
      <c r="D109" s="8" t="s">
        <v>35</v>
      </c>
      <c r="E109" s="8" t="s">
        <v>36</v>
      </c>
      <c r="F109" s="18" t="s">
        <v>0</v>
      </c>
      <c r="G109" s="15">
        <f>SUMIF(mastro!A:A,TB_2018!A109,mastro!I:I)</f>
        <v>-352014</v>
      </c>
      <c r="H109" s="15">
        <f>SUMIF(mastro!A:A,TB_2018!A109,mastro!J:J)</f>
        <v>349142.11</v>
      </c>
      <c r="I109" s="15">
        <f>SUMIF(mastro!A:A,TB_2018!A109,mastro!K:K)</f>
        <v>0</v>
      </c>
      <c r="J109" s="15">
        <f>SUMIF(mastro!A:A,TB_2018!A109,mastro!L:L)</f>
        <v>349142.11</v>
      </c>
      <c r="K109" s="49">
        <f>SUMIF(mastro!A:A,TB_2018!A109,mastro!P:P)</f>
        <v>-2871.89</v>
      </c>
      <c r="L109" s="45"/>
    </row>
    <row r="110" spans="1:12" x14ac:dyDescent="0.2">
      <c r="A110" s="24" t="s">
        <v>165</v>
      </c>
      <c r="B110" s="11" t="s">
        <v>306</v>
      </c>
      <c r="C110" s="8" t="s">
        <v>34</v>
      </c>
      <c r="D110" s="8" t="s">
        <v>35</v>
      </c>
      <c r="E110" s="8" t="s">
        <v>36</v>
      </c>
      <c r="F110" s="18" t="s">
        <v>0</v>
      </c>
      <c r="G110" s="15">
        <f>SUMIF(mastro!A:A,TB_2018!A110,mastro!I:I)</f>
        <v>-63732</v>
      </c>
      <c r="H110" s="15">
        <f>SUMIF(mastro!A:A,TB_2018!A110,mastro!J:J)</f>
        <v>103928</v>
      </c>
      <c r="I110" s="15">
        <f>SUMIF(mastro!A:A,TB_2018!A110,mastro!K:K)</f>
        <v>40196</v>
      </c>
      <c r="J110" s="15">
        <f>SUMIF(mastro!A:A,TB_2018!A110,mastro!L:L)</f>
        <v>63732</v>
      </c>
      <c r="K110" s="49">
        <f>SUMIF(mastro!A:A,TB_2018!A110,mastro!P:P)</f>
        <v>0</v>
      </c>
      <c r="L110" s="45"/>
    </row>
    <row r="111" spans="1:12" x14ac:dyDescent="0.2">
      <c r="A111" s="24" t="s">
        <v>414</v>
      </c>
      <c r="B111" s="11" t="s">
        <v>420</v>
      </c>
      <c r="C111" s="8" t="s">
        <v>34</v>
      </c>
      <c r="D111" s="8" t="s">
        <v>35</v>
      </c>
      <c r="E111" s="8" t="s">
        <v>36</v>
      </c>
      <c r="F111" s="18" t="s">
        <v>406</v>
      </c>
      <c r="G111" s="15">
        <f>SUMIF(mastro!A:A,TB_2018!A111,mastro!I:I)</f>
        <v>-7334914.213000101</v>
      </c>
      <c r="H111" s="15">
        <f>SUMIF(mastro!A:A,TB_2018!A111,mastro!J:J)</f>
        <v>7319618.8030001009</v>
      </c>
      <c r="I111" s="15">
        <f>SUMIF(mastro!A:A,TB_2018!A111,mastro!K:K)</f>
        <v>4835149.0199999996</v>
      </c>
      <c r="J111" s="15">
        <f>SUMIF(mastro!A:A,TB_2018!A111,mastro!L:L)</f>
        <v>2484469.7830001018</v>
      </c>
      <c r="K111" s="49">
        <f>SUMIF(mastro!A:A,TB_2018!A111,mastro!P:P)</f>
        <v>-4850444.429999996</v>
      </c>
      <c r="L111" s="45"/>
    </row>
    <row r="112" spans="1:12" x14ac:dyDescent="0.2">
      <c r="A112" s="24" t="s">
        <v>490</v>
      </c>
      <c r="B112" s="11" t="s">
        <v>491</v>
      </c>
      <c r="C112" s="8" t="s">
        <v>34</v>
      </c>
      <c r="D112" s="8" t="s">
        <v>35</v>
      </c>
      <c r="E112" s="8" t="s">
        <v>36</v>
      </c>
      <c r="F112" s="18" t="s">
        <v>12</v>
      </c>
      <c r="G112" s="15">
        <f>SUMIF(mastro!A:A,TB_2018!A112,mastro!I:I)</f>
        <v>0</v>
      </c>
      <c r="H112" s="15">
        <f>SUMIF(mastro!A:A,TB_2018!A112,mastro!J:J)</f>
        <v>9206.67</v>
      </c>
      <c r="I112" s="15">
        <f>SUMIF(mastro!A:A,TB_2018!A112,mastro!K:K)</f>
        <v>9206.67</v>
      </c>
      <c r="J112" s="15">
        <f>SUMIF(mastro!A:A,TB_2018!A112,mastro!L:L)</f>
        <v>0</v>
      </c>
      <c r="K112" s="49">
        <f>SUMIF(mastro!A:A,TB_2018!A112,mastro!P:P)</f>
        <v>0</v>
      </c>
      <c r="L112" s="45"/>
    </row>
    <row r="113" spans="1:12" x14ac:dyDescent="0.2">
      <c r="A113" s="24" t="s">
        <v>492</v>
      </c>
      <c r="B113" s="11" t="s">
        <v>493</v>
      </c>
      <c r="C113" s="8" t="s">
        <v>34</v>
      </c>
      <c r="D113" s="8" t="s">
        <v>35</v>
      </c>
      <c r="E113" s="8" t="s">
        <v>36</v>
      </c>
      <c r="F113" s="18" t="s">
        <v>0</v>
      </c>
      <c r="G113" s="15">
        <f>SUMIF(mastro!A:A,TB_2018!A113,mastro!I:I)</f>
        <v>0</v>
      </c>
      <c r="H113" s="15">
        <f>SUMIF(mastro!A:A,TB_2018!A113,mastro!J:J)</f>
        <v>6400</v>
      </c>
      <c r="I113" s="15">
        <f>SUMIF(mastro!A:A,TB_2018!A113,mastro!K:K)</f>
        <v>6400</v>
      </c>
      <c r="J113" s="15">
        <f>SUMIF(mastro!A:A,TB_2018!A113,mastro!L:L)</f>
        <v>0</v>
      </c>
      <c r="K113" s="49">
        <f>SUMIF(mastro!A:A,TB_2018!A113,mastro!P:P)</f>
        <v>0</v>
      </c>
      <c r="L113" s="45"/>
    </row>
    <row r="114" spans="1:12" x14ac:dyDescent="0.2">
      <c r="A114" s="24" t="s">
        <v>494</v>
      </c>
      <c r="B114" s="11" t="s">
        <v>495</v>
      </c>
      <c r="C114" s="8" t="s">
        <v>34</v>
      </c>
      <c r="D114" s="8" t="s">
        <v>35</v>
      </c>
      <c r="E114" s="8" t="s">
        <v>36</v>
      </c>
      <c r="F114" s="18" t="s">
        <v>0</v>
      </c>
      <c r="G114" s="15">
        <f>SUMIF(mastro!A:A,TB_2018!A114,mastro!I:I)</f>
        <v>0</v>
      </c>
      <c r="H114" s="15">
        <f>SUMIF(mastro!A:A,TB_2018!A114,mastro!J:J)</f>
        <v>32200</v>
      </c>
      <c r="I114" s="15">
        <f>SUMIF(mastro!A:A,TB_2018!A114,mastro!K:K)</f>
        <v>32200</v>
      </c>
      <c r="J114" s="15">
        <f>SUMIF(mastro!A:A,TB_2018!A114,mastro!L:L)</f>
        <v>0</v>
      </c>
      <c r="K114" s="49">
        <f>SUMIF(mastro!A:A,TB_2018!A114,mastro!P:P)</f>
        <v>0</v>
      </c>
      <c r="L114" s="45"/>
    </row>
    <row r="115" spans="1:12" x14ac:dyDescent="0.2">
      <c r="A115" s="24" t="s">
        <v>496</v>
      </c>
      <c r="B115" s="11" t="s">
        <v>497</v>
      </c>
      <c r="C115" s="8" t="s">
        <v>34</v>
      </c>
      <c r="D115" s="8" t="s">
        <v>35</v>
      </c>
      <c r="E115" s="8" t="s">
        <v>36</v>
      </c>
      <c r="F115" s="18" t="s">
        <v>0</v>
      </c>
      <c r="G115" s="15">
        <f>SUMIF(mastro!A:A,TB_2018!A115,mastro!I:I)</f>
        <v>0</v>
      </c>
      <c r="H115" s="15">
        <f>SUMIF(mastro!A:A,TB_2018!A115,mastro!J:J)</f>
        <v>86800</v>
      </c>
      <c r="I115" s="15">
        <f>SUMIF(mastro!A:A,TB_2018!A115,mastro!K:K)</f>
        <v>86800</v>
      </c>
      <c r="J115" s="15">
        <f>SUMIF(mastro!A:A,TB_2018!A115,mastro!L:L)</f>
        <v>0</v>
      </c>
      <c r="K115" s="49">
        <f>SUMIF(mastro!A:A,TB_2018!A115,mastro!P:P)</f>
        <v>0</v>
      </c>
      <c r="L115" s="45"/>
    </row>
    <row r="116" spans="1:12" x14ac:dyDescent="0.2">
      <c r="A116" s="24" t="s">
        <v>13</v>
      </c>
      <c r="B116" s="11" t="s">
        <v>14</v>
      </c>
      <c r="C116" s="8" t="s">
        <v>55</v>
      </c>
      <c r="D116" s="8" t="s">
        <v>55</v>
      </c>
      <c r="E116" s="8" t="s">
        <v>36</v>
      </c>
      <c r="F116" s="18" t="s">
        <v>0</v>
      </c>
      <c r="G116" s="15">
        <f>SUMIF(mastro!A:A,TB_2018!A116,mastro!I:I)</f>
        <v>-142540</v>
      </c>
      <c r="H116" s="15">
        <f>SUMIF(mastro!A:A,TB_2018!A116,mastro!J:J)</f>
        <v>142540</v>
      </c>
      <c r="I116" s="15">
        <f>SUMIF(mastro!A:A,TB_2018!A116,mastro!K:K)</f>
        <v>980970.44</v>
      </c>
      <c r="J116" s="15">
        <f>SUMIF(mastro!A:A,TB_2018!A116,mastro!L:L)</f>
        <v>-838430.44</v>
      </c>
      <c r="K116" s="49">
        <f>SUMIF(mastro!A:A,TB_2018!A116,mastro!P:P)</f>
        <v>-980970.44</v>
      </c>
      <c r="L116" s="45"/>
    </row>
    <row r="117" spans="1:12" x14ac:dyDescent="0.2">
      <c r="A117" s="24" t="s">
        <v>166</v>
      </c>
      <c r="B117" s="11" t="s">
        <v>307</v>
      </c>
      <c r="C117" s="56" t="s">
        <v>62</v>
      </c>
      <c r="D117" s="56" t="s">
        <v>38</v>
      </c>
      <c r="E117" s="56" t="s">
        <v>37</v>
      </c>
      <c r="F117" s="18" t="s">
        <v>0</v>
      </c>
      <c r="G117" s="15">
        <f>SUMIF(mastro!A:A,TB_2018!A117,mastro!I:I)</f>
        <v>-7.9999999999999996E-7</v>
      </c>
      <c r="H117" s="15">
        <f>SUMIF(mastro!A:A,TB_2018!A117,mastro!J:J)</f>
        <v>717525318.19000006</v>
      </c>
      <c r="I117" s="15">
        <f>SUMIF(mastro!A:A,TB_2018!A117,mastro!K:K)</f>
        <v>717525318.19000006</v>
      </c>
      <c r="J117" s="15">
        <f>SUMIF(mastro!A:A,TB_2018!A117,mastro!L:L)</f>
        <v>0</v>
      </c>
      <c r="K117" s="49">
        <f>SUMIF(mastro!A:A,TB_2018!A117,mastro!P:P)</f>
        <v>-6.1035156250000001E-7</v>
      </c>
      <c r="L117" s="45"/>
    </row>
    <row r="118" spans="1:12" x14ac:dyDescent="0.2">
      <c r="A118" s="24" t="s">
        <v>167</v>
      </c>
      <c r="B118" s="11" t="s">
        <v>308</v>
      </c>
      <c r="C118" s="56" t="s">
        <v>62</v>
      </c>
      <c r="D118" s="56" t="s">
        <v>38</v>
      </c>
      <c r="E118" s="56" t="s">
        <v>37</v>
      </c>
      <c r="F118" s="18" t="s">
        <v>0</v>
      </c>
      <c r="G118" s="15">
        <f>SUMIF(mastro!A:A,TB_2018!A118,mastro!I:I)</f>
        <v>0</v>
      </c>
      <c r="H118" s="15">
        <f>SUMIF(mastro!A:A,TB_2018!A118,mastro!J:J)</f>
        <v>8535.6</v>
      </c>
      <c r="I118" s="15">
        <f>SUMIF(mastro!A:A,TB_2018!A118,mastro!K:K)</f>
        <v>8535.6</v>
      </c>
      <c r="J118" s="15">
        <f>SUMIF(mastro!A:A,TB_2018!A118,mastro!L:L)</f>
        <v>0</v>
      </c>
      <c r="K118" s="49">
        <f>SUMIF(mastro!A:A,TB_2018!A118,mastro!P:P)</f>
        <v>0</v>
      </c>
      <c r="L118" s="45"/>
    </row>
    <row r="119" spans="1:12" x14ac:dyDescent="0.2">
      <c r="A119" s="24" t="s">
        <v>498</v>
      </c>
      <c r="B119" s="11" t="s">
        <v>499</v>
      </c>
      <c r="C119" s="56" t="s">
        <v>62</v>
      </c>
      <c r="D119" s="56" t="s">
        <v>38</v>
      </c>
      <c r="E119" s="56" t="s">
        <v>37</v>
      </c>
      <c r="F119" s="18" t="s">
        <v>0</v>
      </c>
      <c r="G119" s="15">
        <f>SUMIF(mastro!A:A,TB_2018!A119,mastro!I:I)</f>
        <v>0</v>
      </c>
      <c r="H119" s="15">
        <f>SUMIF(mastro!A:A,TB_2018!A119,mastro!J:J)</f>
        <v>5944.8</v>
      </c>
      <c r="I119" s="15">
        <f>SUMIF(mastro!A:A,TB_2018!A119,mastro!K:K)</f>
        <v>5944.8</v>
      </c>
      <c r="J119" s="15">
        <f>SUMIF(mastro!A:A,TB_2018!A119,mastro!L:L)</f>
        <v>0</v>
      </c>
      <c r="K119" s="49">
        <f>SUMIF(mastro!A:A,TB_2018!A119,mastro!P:P)</f>
        <v>0</v>
      </c>
      <c r="L119" s="45"/>
    </row>
    <row r="120" spans="1:12" x14ac:dyDescent="0.2">
      <c r="A120" s="24" t="s">
        <v>168</v>
      </c>
      <c r="B120" s="11" t="s">
        <v>309</v>
      </c>
      <c r="C120" s="56" t="s">
        <v>62</v>
      </c>
      <c r="D120" s="56" t="s">
        <v>38</v>
      </c>
      <c r="E120" s="56" t="s">
        <v>37</v>
      </c>
      <c r="F120" s="18" t="s">
        <v>0</v>
      </c>
      <c r="G120" s="15">
        <f>SUMIF(mastro!A:A,TB_2018!A120,mastro!I:I)</f>
        <v>0</v>
      </c>
      <c r="H120" s="15">
        <f>SUMIF(mastro!A:A,TB_2018!A120,mastro!J:J)</f>
        <v>13525.2</v>
      </c>
      <c r="I120" s="15">
        <f>SUMIF(mastro!A:A,TB_2018!A120,mastro!K:K)</f>
        <v>13525.2</v>
      </c>
      <c r="J120" s="15">
        <f>SUMIF(mastro!A:A,TB_2018!A120,mastro!L:L)</f>
        <v>0</v>
      </c>
      <c r="K120" s="49">
        <f>SUMIF(mastro!A:A,TB_2018!A120,mastro!P:P)</f>
        <v>0</v>
      </c>
      <c r="L120" s="45"/>
    </row>
    <row r="121" spans="1:12" x14ac:dyDescent="0.2">
      <c r="A121" s="24" t="s">
        <v>169</v>
      </c>
      <c r="B121" s="11" t="s">
        <v>310</v>
      </c>
      <c r="C121" s="56" t="s">
        <v>62</v>
      </c>
      <c r="D121" s="56" t="s">
        <v>38</v>
      </c>
      <c r="E121" s="56" t="s">
        <v>37</v>
      </c>
      <c r="F121" s="18" t="s">
        <v>0</v>
      </c>
      <c r="G121" s="15">
        <f>SUMIF(mastro!A:A,TB_2018!A121,mastro!I:I)</f>
        <v>0</v>
      </c>
      <c r="H121" s="15">
        <f>SUMIF(mastro!A:A,TB_2018!A121,mastro!J:J)</f>
        <v>2372.4</v>
      </c>
      <c r="I121" s="15">
        <f>SUMIF(mastro!A:A,TB_2018!A121,mastro!K:K)</f>
        <v>2372.4</v>
      </c>
      <c r="J121" s="15">
        <f>SUMIF(mastro!A:A,TB_2018!A121,mastro!L:L)</f>
        <v>0</v>
      </c>
      <c r="K121" s="49">
        <f>SUMIF(mastro!A:A,TB_2018!A121,mastro!P:P)</f>
        <v>0</v>
      </c>
      <c r="L121" s="45"/>
    </row>
    <row r="122" spans="1:12" x14ac:dyDescent="0.2">
      <c r="A122" s="48" t="s">
        <v>170</v>
      </c>
      <c r="B122" s="11" t="s">
        <v>311</v>
      </c>
      <c r="C122" s="56" t="s">
        <v>62</v>
      </c>
      <c r="D122" s="56" t="s">
        <v>38</v>
      </c>
      <c r="E122" s="56" t="s">
        <v>37</v>
      </c>
      <c r="F122" s="18" t="s">
        <v>0</v>
      </c>
      <c r="G122" s="15">
        <f>SUMIF(mastro!A:A,TB_2018!A122,mastro!I:I)</f>
        <v>0</v>
      </c>
      <c r="H122" s="15">
        <f>SUMIF(mastro!A:A,TB_2018!A122,mastro!J:J)</f>
        <v>104540.4</v>
      </c>
      <c r="I122" s="15">
        <f>SUMIF(mastro!A:A,TB_2018!A122,mastro!K:K)</f>
        <v>104540.4</v>
      </c>
      <c r="J122" s="15">
        <f>SUMIF(mastro!A:A,TB_2018!A122,mastro!L:L)</f>
        <v>0</v>
      </c>
      <c r="K122" s="49">
        <f>SUMIF(mastro!A:A,TB_2018!A122,mastro!P:P)</f>
        <v>0</v>
      </c>
      <c r="L122" s="45"/>
    </row>
    <row r="123" spans="1:12" x14ac:dyDescent="0.2">
      <c r="A123" s="48" t="s">
        <v>171</v>
      </c>
      <c r="B123" s="11" t="s">
        <v>312</v>
      </c>
      <c r="C123" s="56" t="s">
        <v>62</v>
      </c>
      <c r="D123" s="56" t="s">
        <v>38</v>
      </c>
      <c r="E123" s="56" t="s">
        <v>37</v>
      </c>
      <c r="F123" s="18" t="s">
        <v>0</v>
      </c>
      <c r="G123" s="15">
        <f>SUMIF(mastro!A:A,TB_2018!A123,mastro!I:I)</f>
        <v>0</v>
      </c>
      <c r="H123" s="15">
        <f>SUMIF(mastro!A:A,TB_2018!A123,mastro!J:J)</f>
        <v>7359.6</v>
      </c>
      <c r="I123" s="15">
        <f>SUMIF(mastro!A:A,TB_2018!A123,mastro!K:K)</f>
        <v>7359.6</v>
      </c>
      <c r="J123" s="15">
        <f>SUMIF(mastro!A:A,TB_2018!A123,mastro!L:L)</f>
        <v>0</v>
      </c>
      <c r="K123" s="49">
        <f>SUMIF(mastro!A:A,TB_2018!A123,mastro!P:P)</f>
        <v>0</v>
      </c>
      <c r="L123" s="45"/>
    </row>
    <row r="124" spans="1:12" x14ac:dyDescent="0.2">
      <c r="A124" s="48" t="s">
        <v>172</v>
      </c>
      <c r="B124" s="11" t="s">
        <v>313</v>
      </c>
      <c r="C124" s="56" t="s">
        <v>62</v>
      </c>
      <c r="D124" s="56" t="s">
        <v>38</v>
      </c>
      <c r="E124" s="56" t="s">
        <v>37</v>
      </c>
      <c r="F124" s="18" t="s">
        <v>0</v>
      </c>
      <c r="G124" s="15">
        <f>SUMIF(mastro!A:A,TB_2018!A124,mastro!I:I)</f>
        <v>0</v>
      </c>
      <c r="H124" s="15">
        <f>SUMIF(mastro!A:A,TB_2018!A124,mastro!J:J)</f>
        <v>22850.400000000001</v>
      </c>
      <c r="I124" s="15">
        <f>SUMIF(mastro!A:A,TB_2018!A124,mastro!K:K)</f>
        <v>22850.400000000001</v>
      </c>
      <c r="J124" s="15">
        <f>SUMIF(mastro!A:A,TB_2018!A124,mastro!L:L)</f>
        <v>0</v>
      </c>
      <c r="K124" s="49">
        <f>SUMIF(mastro!A:A,TB_2018!A124,mastro!P:P)</f>
        <v>0</v>
      </c>
      <c r="L124" s="45"/>
    </row>
    <row r="125" spans="1:12" x14ac:dyDescent="0.2">
      <c r="A125" s="48" t="s">
        <v>173</v>
      </c>
      <c r="B125" s="11" t="s">
        <v>314</v>
      </c>
      <c r="C125" s="56" t="s">
        <v>62</v>
      </c>
      <c r="D125" s="56" t="s">
        <v>38</v>
      </c>
      <c r="E125" s="56" t="s">
        <v>37</v>
      </c>
      <c r="F125" s="18" t="s">
        <v>0</v>
      </c>
      <c r="G125" s="15">
        <f>SUMIF(mastro!A:A,TB_2018!A125,mastro!I:I)</f>
        <v>0</v>
      </c>
      <c r="H125" s="15">
        <f>SUMIF(mastro!A:A,TB_2018!A125,mastro!J:J)</f>
        <v>64989.599999999999</v>
      </c>
      <c r="I125" s="15">
        <f>SUMIF(mastro!A:A,TB_2018!A125,mastro!K:K)</f>
        <v>64989.599999999999</v>
      </c>
      <c r="J125" s="15">
        <f>SUMIF(mastro!A:A,TB_2018!A125,mastro!L:L)</f>
        <v>0</v>
      </c>
      <c r="K125" s="49">
        <f>SUMIF(mastro!A:A,TB_2018!A125,mastro!P:P)</f>
        <v>0</v>
      </c>
      <c r="L125" s="45"/>
    </row>
    <row r="126" spans="1:12" x14ac:dyDescent="0.2">
      <c r="A126" s="48" t="s">
        <v>174</v>
      </c>
      <c r="B126" s="11" t="s">
        <v>315</v>
      </c>
      <c r="C126" s="56" t="s">
        <v>62</v>
      </c>
      <c r="D126" s="56" t="s">
        <v>38</v>
      </c>
      <c r="E126" s="56" t="s">
        <v>37</v>
      </c>
      <c r="F126" s="18" t="s">
        <v>0</v>
      </c>
      <c r="G126" s="15">
        <f>SUMIF(mastro!A:A,TB_2018!A126,mastro!I:I)</f>
        <v>0</v>
      </c>
      <c r="H126" s="15">
        <f>SUMIF(mastro!A:A,TB_2018!A126,mastro!J:J)</f>
        <v>18489.599999999999</v>
      </c>
      <c r="I126" s="15">
        <f>SUMIF(mastro!A:A,TB_2018!A126,mastro!K:K)</f>
        <v>18489.599999999999</v>
      </c>
      <c r="J126" s="15">
        <f>SUMIF(mastro!A:A,TB_2018!A126,mastro!L:L)</f>
        <v>0</v>
      </c>
      <c r="K126" s="49">
        <f>SUMIF(mastro!A:A,TB_2018!A126,mastro!P:P)</f>
        <v>0</v>
      </c>
      <c r="L126" s="45"/>
    </row>
    <row r="127" spans="1:12" x14ac:dyDescent="0.2">
      <c r="A127" s="48" t="s">
        <v>500</v>
      </c>
      <c r="B127" s="11" t="s">
        <v>501</v>
      </c>
      <c r="C127" s="56" t="s">
        <v>62</v>
      </c>
      <c r="D127" s="56" t="s">
        <v>38</v>
      </c>
      <c r="E127" s="56" t="s">
        <v>37</v>
      </c>
      <c r="F127" s="18" t="s">
        <v>0</v>
      </c>
      <c r="G127" s="15">
        <f>SUMIF(mastro!A:A,TB_2018!A127,mastro!I:I)</f>
        <v>0</v>
      </c>
      <c r="H127" s="15">
        <f>SUMIF(mastro!A:A,TB_2018!A127,mastro!J:J)</f>
        <v>5444.4</v>
      </c>
      <c r="I127" s="15">
        <f>SUMIF(mastro!A:A,TB_2018!A127,mastro!K:K)</f>
        <v>5444.4</v>
      </c>
      <c r="J127" s="15">
        <f>SUMIF(mastro!A:A,TB_2018!A127,mastro!L:L)</f>
        <v>0</v>
      </c>
      <c r="K127" s="49">
        <f>SUMIF(mastro!A:A,TB_2018!A127,mastro!P:P)</f>
        <v>0</v>
      </c>
      <c r="L127" s="45"/>
    </row>
    <row r="128" spans="1:12" x14ac:dyDescent="0.2">
      <c r="A128" s="48" t="s">
        <v>502</v>
      </c>
      <c r="B128" s="11" t="s">
        <v>503</v>
      </c>
      <c r="C128" s="56" t="s">
        <v>62</v>
      </c>
      <c r="D128" s="56" t="s">
        <v>38</v>
      </c>
      <c r="E128" s="56" t="s">
        <v>37</v>
      </c>
      <c r="F128" s="18" t="s">
        <v>0</v>
      </c>
      <c r="G128" s="15">
        <f>SUMIF(mastro!A:A,TB_2018!A128,mastro!I:I)</f>
        <v>0</v>
      </c>
      <c r="H128" s="15">
        <f>SUMIF(mastro!A:A,TB_2018!A128,mastro!J:J)</f>
        <v>6230.4</v>
      </c>
      <c r="I128" s="15">
        <f>SUMIF(mastro!A:A,TB_2018!A128,mastro!K:K)</f>
        <v>6230.4</v>
      </c>
      <c r="J128" s="15">
        <f>SUMIF(mastro!A:A,TB_2018!A128,mastro!L:L)</f>
        <v>0</v>
      </c>
      <c r="K128" s="49">
        <f>SUMIF(mastro!A:A,TB_2018!A128,mastro!P:P)</f>
        <v>0</v>
      </c>
      <c r="L128" s="45"/>
    </row>
    <row r="129" spans="1:12" x14ac:dyDescent="0.2">
      <c r="A129" s="48" t="s">
        <v>504</v>
      </c>
      <c r="B129" s="11" t="s">
        <v>505</v>
      </c>
      <c r="C129" s="56" t="s">
        <v>62</v>
      </c>
      <c r="D129" s="56" t="s">
        <v>38</v>
      </c>
      <c r="E129" s="56" t="s">
        <v>37</v>
      </c>
      <c r="F129" s="18" t="s">
        <v>0</v>
      </c>
      <c r="G129" s="15">
        <f>SUMIF(mastro!A:A,TB_2018!A129,mastro!I:I)</f>
        <v>0</v>
      </c>
      <c r="H129" s="15">
        <f>SUMIF(mastro!A:A,TB_2018!A129,mastro!J:J)</f>
        <v>13080</v>
      </c>
      <c r="I129" s="15">
        <f>SUMIF(mastro!A:A,TB_2018!A129,mastro!K:K)</f>
        <v>13080</v>
      </c>
      <c r="J129" s="15">
        <f>SUMIF(mastro!A:A,TB_2018!A129,mastro!L:L)</f>
        <v>0</v>
      </c>
      <c r="K129" s="49">
        <f>SUMIF(mastro!A:A,TB_2018!A129,mastro!P:P)</f>
        <v>0</v>
      </c>
      <c r="L129" s="45"/>
    </row>
    <row r="130" spans="1:12" x14ac:dyDescent="0.2">
      <c r="A130" s="48" t="s">
        <v>506</v>
      </c>
      <c r="B130" s="11" t="s">
        <v>507</v>
      </c>
      <c r="C130" s="56" t="s">
        <v>62</v>
      </c>
      <c r="D130" s="56" t="s">
        <v>38</v>
      </c>
      <c r="E130" s="56" t="s">
        <v>37</v>
      </c>
      <c r="F130" s="18" t="s">
        <v>0</v>
      </c>
      <c r="G130" s="15">
        <f>SUMIF(mastro!A:A,TB_2018!A130,mastro!I:I)</f>
        <v>0</v>
      </c>
      <c r="H130" s="15">
        <f>SUMIF(mastro!A:A,TB_2018!A130,mastro!J:J)</f>
        <v>15430.8</v>
      </c>
      <c r="I130" s="15">
        <f>SUMIF(mastro!A:A,TB_2018!A130,mastro!K:K)</f>
        <v>15430.8</v>
      </c>
      <c r="J130" s="15">
        <f>SUMIF(mastro!A:A,TB_2018!A130,mastro!L:L)</f>
        <v>0</v>
      </c>
      <c r="K130" s="49">
        <f>SUMIF(mastro!A:A,TB_2018!A130,mastro!P:P)</f>
        <v>0</v>
      </c>
      <c r="L130" s="45"/>
    </row>
    <row r="131" spans="1:12" x14ac:dyDescent="0.2">
      <c r="A131" s="48" t="s">
        <v>508</v>
      </c>
      <c r="B131" s="11" t="s">
        <v>509</v>
      </c>
      <c r="C131" s="56" t="s">
        <v>62</v>
      </c>
      <c r="D131" s="56" t="s">
        <v>38</v>
      </c>
      <c r="E131" s="56" t="s">
        <v>37</v>
      </c>
      <c r="F131" s="18" t="s">
        <v>0</v>
      </c>
      <c r="G131" s="15">
        <f>SUMIF(mastro!A:A,TB_2018!A131,mastro!I:I)</f>
        <v>0</v>
      </c>
      <c r="H131" s="15">
        <f>SUMIF(mastro!A:A,TB_2018!A131,mastro!J:J)</f>
        <v>17864.400000000001</v>
      </c>
      <c r="I131" s="15">
        <f>SUMIF(mastro!A:A,TB_2018!A131,mastro!K:K)</f>
        <v>17864.400000000001</v>
      </c>
      <c r="J131" s="15">
        <f>SUMIF(mastro!A:A,TB_2018!A131,mastro!L:L)</f>
        <v>0</v>
      </c>
      <c r="K131" s="49">
        <f>SUMIF(mastro!A:A,TB_2018!A131,mastro!P:P)</f>
        <v>0</v>
      </c>
      <c r="L131" s="45"/>
    </row>
    <row r="132" spans="1:12" x14ac:dyDescent="0.2">
      <c r="A132" s="48" t="s">
        <v>510</v>
      </c>
      <c r="B132" s="11" t="s">
        <v>511</v>
      </c>
      <c r="C132" s="56" t="s">
        <v>62</v>
      </c>
      <c r="D132" s="56" t="s">
        <v>38</v>
      </c>
      <c r="E132" s="56" t="s">
        <v>37</v>
      </c>
      <c r="F132" s="18" t="s">
        <v>0</v>
      </c>
      <c r="G132" s="15">
        <f>SUMIF(mastro!A:A,TB_2018!A132,mastro!I:I)</f>
        <v>0</v>
      </c>
      <c r="H132" s="15">
        <f>SUMIF(mastro!A:A,TB_2018!A132,mastro!J:J)</f>
        <v>1980</v>
      </c>
      <c r="I132" s="15">
        <f>SUMIF(mastro!A:A,TB_2018!A132,mastro!K:K)</f>
        <v>1980</v>
      </c>
      <c r="J132" s="15">
        <f>SUMIF(mastro!A:A,TB_2018!A132,mastro!L:L)</f>
        <v>0</v>
      </c>
      <c r="K132" s="49">
        <f>SUMIF(mastro!A:A,TB_2018!A132,mastro!P:P)</f>
        <v>0</v>
      </c>
      <c r="L132" s="45"/>
    </row>
    <row r="133" spans="1:12" x14ac:dyDescent="0.2">
      <c r="A133" s="48" t="s">
        <v>512</v>
      </c>
      <c r="B133" s="11" t="s">
        <v>513</v>
      </c>
      <c r="C133" s="56" t="s">
        <v>62</v>
      </c>
      <c r="D133" s="56" t="s">
        <v>38</v>
      </c>
      <c r="E133" s="56" t="s">
        <v>37</v>
      </c>
      <c r="F133" s="18" t="s">
        <v>0</v>
      </c>
      <c r="G133" s="15">
        <f>SUMIF(mastro!A:A,TB_2018!A133,mastro!I:I)</f>
        <v>0</v>
      </c>
      <c r="H133" s="15">
        <f>SUMIF(mastro!A:A,TB_2018!A133,mastro!J:J)</f>
        <v>1980</v>
      </c>
      <c r="I133" s="15">
        <f>SUMIF(mastro!A:A,TB_2018!A133,mastro!K:K)</f>
        <v>1980</v>
      </c>
      <c r="J133" s="15">
        <f>SUMIF(mastro!A:A,TB_2018!A133,mastro!L:L)</f>
        <v>0</v>
      </c>
      <c r="K133" s="49">
        <f>SUMIF(mastro!A:A,TB_2018!A133,mastro!P:P)</f>
        <v>0</v>
      </c>
      <c r="L133" s="45"/>
    </row>
    <row r="134" spans="1:12" x14ac:dyDescent="0.2">
      <c r="A134" s="48" t="s">
        <v>514</v>
      </c>
      <c r="B134" s="11" t="s">
        <v>515</v>
      </c>
      <c r="C134" s="56" t="s">
        <v>62</v>
      </c>
      <c r="D134" s="56" t="s">
        <v>38</v>
      </c>
      <c r="E134" s="56" t="s">
        <v>37</v>
      </c>
      <c r="F134" s="18" t="s">
        <v>0</v>
      </c>
      <c r="G134" s="15">
        <f>SUMIF(mastro!A:A,TB_2018!A134,mastro!I:I)</f>
        <v>0</v>
      </c>
      <c r="H134" s="15">
        <f>SUMIF(mastro!A:A,TB_2018!A134,mastro!J:J)</f>
        <v>2970</v>
      </c>
      <c r="I134" s="15">
        <f>SUMIF(mastro!A:A,TB_2018!A134,mastro!K:K)</f>
        <v>2970</v>
      </c>
      <c r="J134" s="15">
        <f>SUMIF(mastro!A:A,TB_2018!A134,mastro!L:L)</f>
        <v>0</v>
      </c>
      <c r="K134" s="49">
        <f>SUMIF(mastro!A:A,TB_2018!A134,mastro!P:P)</f>
        <v>0</v>
      </c>
      <c r="L134" s="45"/>
    </row>
    <row r="135" spans="1:12" x14ac:dyDescent="0.2">
      <c r="A135" s="48" t="s">
        <v>516</v>
      </c>
      <c r="B135" s="11" t="s">
        <v>517</v>
      </c>
      <c r="C135" s="56" t="s">
        <v>62</v>
      </c>
      <c r="D135" s="56" t="s">
        <v>38</v>
      </c>
      <c r="E135" s="56" t="s">
        <v>37</v>
      </c>
      <c r="F135" s="18" t="s">
        <v>0</v>
      </c>
      <c r="G135" s="15">
        <f>SUMIF(mastro!A:A,TB_2018!A135,mastro!I:I)</f>
        <v>0</v>
      </c>
      <c r="H135" s="15">
        <f>SUMIF(mastro!A:A,TB_2018!A135,mastro!J:J)</f>
        <v>2970</v>
      </c>
      <c r="I135" s="15">
        <f>SUMIF(mastro!A:A,TB_2018!A135,mastro!K:K)</f>
        <v>2970</v>
      </c>
      <c r="J135" s="15">
        <f>SUMIF(mastro!A:A,TB_2018!A135,mastro!L:L)</f>
        <v>0</v>
      </c>
      <c r="K135" s="49">
        <f>SUMIF(mastro!A:A,TB_2018!A135,mastro!P:P)</f>
        <v>0</v>
      </c>
      <c r="L135" s="45"/>
    </row>
    <row r="136" spans="1:12" x14ac:dyDescent="0.2">
      <c r="A136" s="48" t="s">
        <v>518</v>
      </c>
      <c r="B136" s="11" t="s">
        <v>519</v>
      </c>
      <c r="C136" s="56" t="s">
        <v>62</v>
      </c>
      <c r="D136" s="56" t="s">
        <v>38</v>
      </c>
      <c r="E136" s="56" t="s">
        <v>37</v>
      </c>
      <c r="F136" s="18" t="s">
        <v>0</v>
      </c>
      <c r="G136" s="15">
        <f>SUMIF(mastro!A:A,TB_2018!A136,mastro!I:I)</f>
        <v>0</v>
      </c>
      <c r="H136" s="15">
        <f>SUMIF(mastro!A:A,TB_2018!A136,mastro!J:J)</f>
        <v>27450</v>
      </c>
      <c r="I136" s="15">
        <f>SUMIF(mastro!A:A,TB_2018!A136,mastro!K:K)</f>
        <v>27450</v>
      </c>
      <c r="J136" s="15">
        <f>SUMIF(mastro!A:A,TB_2018!A136,mastro!L:L)</f>
        <v>0</v>
      </c>
      <c r="K136" s="49">
        <f>SUMIF(mastro!A:A,TB_2018!A136,mastro!P:P)</f>
        <v>0</v>
      </c>
      <c r="L136" s="45"/>
    </row>
    <row r="137" spans="1:12" x14ac:dyDescent="0.2">
      <c r="A137" s="48" t="s">
        <v>520</v>
      </c>
      <c r="B137" s="11" t="s">
        <v>521</v>
      </c>
      <c r="C137" s="56" t="s">
        <v>62</v>
      </c>
      <c r="D137" s="56" t="s">
        <v>38</v>
      </c>
      <c r="E137" s="56" t="s">
        <v>37</v>
      </c>
      <c r="F137" s="18" t="s">
        <v>0</v>
      </c>
      <c r="G137" s="15">
        <f>SUMIF(mastro!A:A,TB_2018!A137,mastro!I:I)</f>
        <v>0</v>
      </c>
      <c r="H137" s="15">
        <f>SUMIF(mastro!A:A,TB_2018!A137,mastro!J:J)</f>
        <v>8913.6</v>
      </c>
      <c r="I137" s="15">
        <f>SUMIF(mastro!A:A,TB_2018!A137,mastro!K:K)</f>
        <v>8913.6</v>
      </c>
      <c r="J137" s="15">
        <f>SUMIF(mastro!A:A,TB_2018!A137,mastro!L:L)</f>
        <v>0</v>
      </c>
      <c r="K137" s="49">
        <f>SUMIF(mastro!A:A,TB_2018!A137,mastro!P:P)</f>
        <v>0</v>
      </c>
      <c r="L137" s="45"/>
    </row>
    <row r="138" spans="1:12" x14ac:dyDescent="0.2">
      <c r="A138" s="48" t="s">
        <v>522</v>
      </c>
      <c r="B138" s="11" t="s">
        <v>523</v>
      </c>
      <c r="C138" s="56" t="s">
        <v>62</v>
      </c>
      <c r="D138" s="56" t="s">
        <v>38</v>
      </c>
      <c r="E138" s="56" t="s">
        <v>37</v>
      </c>
      <c r="F138" s="18" t="s">
        <v>0</v>
      </c>
      <c r="G138" s="15">
        <f>SUMIF(mastro!A:A,TB_2018!A138,mastro!I:I)</f>
        <v>0</v>
      </c>
      <c r="H138" s="15">
        <f>SUMIF(mastro!A:A,TB_2018!A138,mastro!J:J)</f>
        <v>9544.7999999999993</v>
      </c>
      <c r="I138" s="15">
        <f>SUMIF(mastro!A:A,TB_2018!A138,mastro!K:K)</f>
        <v>9544.7999999999993</v>
      </c>
      <c r="J138" s="15">
        <f>SUMIF(mastro!A:A,TB_2018!A138,mastro!L:L)</f>
        <v>0</v>
      </c>
      <c r="K138" s="49">
        <f>SUMIF(mastro!A:A,TB_2018!A138,mastro!P:P)</f>
        <v>0</v>
      </c>
      <c r="L138" s="45"/>
    </row>
    <row r="139" spans="1:12" x14ac:dyDescent="0.2">
      <c r="A139" s="48" t="s">
        <v>524</v>
      </c>
      <c r="B139" s="11" t="s">
        <v>525</v>
      </c>
      <c r="C139" s="56" t="s">
        <v>62</v>
      </c>
      <c r="D139" s="56" t="s">
        <v>38</v>
      </c>
      <c r="E139" s="56" t="s">
        <v>37</v>
      </c>
      <c r="F139" s="18" t="s">
        <v>0</v>
      </c>
      <c r="G139" s="15">
        <f>SUMIF(mastro!A:A,TB_2018!A139,mastro!I:I)</f>
        <v>0</v>
      </c>
      <c r="H139" s="15">
        <f>SUMIF(mastro!A:A,TB_2018!A139,mastro!J:J)</f>
        <v>7695.6</v>
      </c>
      <c r="I139" s="15">
        <f>SUMIF(mastro!A:A,TB_2018!A139,mastro!K:K)</f>
        <v>7695.6</v>
      </c>
      <c r="J139" s="15">
        <f>SUMIF(mastro!A:A,TB_2018!A139,mastro!L:L)</f>
        <v>0</v>
      </c>
      <c r="K139" s="49">
        <f>SUMIF(mastro!A:A,TB_2018!A139,mastro!P:P)</f>
        <v>0</v>
      </c>
      <c r="L139" s="45"/>
    </row>
    <row r="140" spans="1:12" x14ac:dyDescent="0.2">
      <c r="A140" s="48" t="s">
        <v>526</v>
      </c>
      <c r="B140" s="11" t="s">
        <v>527</v>
      </c>
      <c r="C140" s="56" t="s">
        <v>62</v>
      </c>
      <c r="D140" s="56" t="s">
        <v>38</v>
      </c>
      <c r="E140" s="56" t="s">
        <v>37</v>
      </c>
      <c r="F140" s="18" t="s">
        <v>0</v>
      </c>
      <c r="G140" s="15">
        <f>SUMIF(mastro!A:A,TB_2018!A140,mastro!I:I)</f>
        <v>0</v>
      </c>
      <c r="H140" s="15">
        <f>SUMIF(mastro!A:A,TB_2018!A140,mastro!J:J)</f>
        <v>4904.3999999999996</v>
      </c>
      <c r="I140" s="15">
        <f>SUMIF(mastro!A:A,TB_2018!A140,mastro!K:K)</f>
        <v>4904.3999999999996</v>
      </c>
      <c r="J140" s="15">
        <f>SUMIF(mastro!A:A,TB_2018!A140,mastro!L:L)</f>
        <v>0</v>
      </c>
      <c r="K140" s="49">
        <f>SUMIF(mastro!A:A,TB_2018!A140,mastro!P:P)</f>
        <v>0</v>
      </c>
      <c r="L140" s="45"/>
    </row>
    <row r="141" spans="1:12" x14ac:dyDescent="0.2">
      <c r="A141" s="48" t="s">
        <v>528</v>
      </c>
      <c r="B141" s="11" t="s">
        <v>529</v>
      </c>
      <c r="C141" s="56" t="s">
        <v>62</v>
      </c>
      <c r="D141" s="56" t="s">
        <v>38</v>
      </c>
      <c r="E141" s="56" t="s">
        <v>37</v>
      </c>
      <c r="F141" s="18" t="s">
        <v>0</v>
      </c>
      <c r="G141" s="15">
        <f>SUMIF(mastro!A:A,TB_2018!A141,mastro!I:I)</f>
        <v>0</v>
      </c>
      <c r="H141" s="15">
        <f>SUMIF(mastro!A:A,TB_2018!A141,mastro!J:J)</f>
        <v>10468.799999999999</v>
      </c>
      <c r="I141" s="15">
        <f>SUMIF(mastro!A:A,TB_2018!A141,mastro!K:K)</f>
        <v>10468.799999999999</v>
      </c>
      <c r="J141" s="15">
        <f>SUMIF(mastro!A:A,TB_2018!A141,mastro!L:L)</f>
        <v>0</v>
      </c>
      <c r="K141" s="49">
        <f>SUMIF(mastro!A:A,TB_2018!A141,mastro!P:P)</f>
        <v>0</v>
      </c>
      <c r="L141" s="45"/>
    </row>
    <row r="142" spans="1:12" x14ac:dyDescent="0.2">
      <c r="A142" s="48" t="s">
        <v>530</v>
      </c>
      <c r="B142" s="11" t="s">
        <v>531</v>
      </c>
      <c r="C142" s="56" t="s">
        <v>62</v>
      </c>
      <c r="D142" s="56" t="s">
        <v>38</v>
      </c>
      <c r="E142" s="56" t="s">
        <v>37</v>
      </c>
      <c r="F142" s="18" t="s">
        <v>0</v>
      </c>
      <c r="G142" s="15">
        <f>SUMIF(mastro!A:A,TB_2018!A142,mastro!I:I)</f>
        <v>0</v>
      </c>
      <c r="H142" s="15">
        <f>SUMIF(mastro!A:A,TB_2018!A142,mastro!J:J)</f>
        <v>22575.599999999999</v>
      </c>
      <c r="I142" s="15">
        <f>SUMIF(mastro!A:A,TB_2018!A142,mastro!K:K)</f>
        <v>22575.599999999999</v>
      </c>
      <c r="J142" s="15">
        <f>SUMIF(mastro!A:A,TB_2018!A142,mastro!L:L)</f>
        <v>0</v>
      </c>
      <c r="K142" s="49">
        <f>SUMIF(mastro!A:A,TB_2018!A142,mastro!P:P)</f>
        <v>0</v>
      </c>
      <c r="L142" s="45"/>
    </row>
    <row r="143" spans="1:12" x14ac:dyDescent="0.2">
      <c r="A143" s="48" t="s">
        <v>532</v>
      </c>
      <c r="B143" s="11" t="s">
        <v>533</v>
      </c>
      <c r="C143" s="56" t="s">
        <v>62</v>
      </c>
      <c r="D143" s="56" t="s">
        <v>38</v>
      </c>
      <c r="E143" s="56" t="s">
        <v>37</v>
      </c>
      <c r="F143" s="18" t="s">
        <v>0</v>
      </c>
      <c r="G143" s="15">
        <f>SUMIF(mastro!A:A,TB_2018!A143,mastro!I:I)</f>
        <v>0</v>
      </c>
      <c r="H143" s="15">
        <f>SUMIF(mastro!A:A,TB_2018!A143,mastro!J:J)</f>
        <v>3565.2</v>
      </c>
      <c r="I143" s="15">
        <f>SUMIF(mastro!A:A,TB_2018!A143,mastro!K:K)</f>
        <v>3565.2</v>
      </c>
      <c r="J143" s="15">
        <f>SUMIF(mastro!A:A,TB_2018!A143,mastro!L:L)</f>
        <v>0</v>
      </c>
      <c r="K143" s="49">
        <f>SUMIF(mastro!A:A,TB_2018!A143,mastro!P:P)</f>
        <v>0</v>
      </c>
      <c r="L143" s="45"/>
    </row>
    <row r="144" spans="1:12" x14ac:dyDescent="0.2">
      <c r="A144" s="48" t="s">
        <v>534</v>
      </c>
      <c r="B144" s="11" t="s">
        <v>535</v>
      </c>
      <c r="C144" s="56" t="s">
        <v>62</v>
      </c>
      <c r="D144" s="56" t="s">
        <v>38</v>
      </c>
      <c r="E144" s="56" t="s">
        <v>37</v>
      </c>
      <c r="F144" s="18" t="s">
        <v>0</v>
      </c>
      <c r="G144" s="15">
        <f>SUMIF(mastro!A:A,TB_2018!A144,mastro!I:I)</f>
        <v>0</v>
      </c>
      <c r="H144" s="15">
        <f>SUMIF(mastro!A:A,TB_2018!A144,mastro!J:J)</f>
        <v>11850</v>
      </c>
      <c r="I144" s="15">
        <f>SUMIF(mastro!A:A,TB_2018!A144,mastro!K:K)</f>
        <v>11850</v>
      </c>
      <c r="J144" s="15">
        <f>SUMIF(mastro!A:A,TB_2018!A144,mastro!L:L)</f>
        <v>0</v>
      </c>
      <c r="K144" s="49">
        <f>SUMIF(mastro!A:A,TB_2018!A144,mastro!P:P)</f>
        <v>0</v>
      </c>
      <c r="L144" s="45"/>
    </row>
    <row r="145" spans="1:12" x14ac:dyDescent="0.2">
      <c r="A145" s="48" t="s">
        <v>536</v>
      </c>
      <c r="B145" s="11" t="s">
        <v>537</v>
      </c>
      <c r="C145" s="56" t="s">
        <v>62</v>
      </c>
      <c r="D145" s="56" t="s">
        <v>38</v>
      </c>
      <c r="E145" s="56" t="s">
        <v>37</v>
      </c>
      <c r="F145" s="18" t="s">
        <v>0</v>
      </c>
      <c r="G145" s="15">
        <f>SUMIF(mastro!A:A,TB_2018!A145,mastro!I:I)</f>
        <v>0</v>
      </c>
      <c r="H145" s="15">
        <f>SUMIF(mastro!A:A,TB_2018!A145,mastro!J:J)</f>
        <v>16866</v>
      </c>
      <c r="I145" s="15">
        <f>SUMIF(mastro!A:A,TB_2018!A145,mastro!K:K)</f>
        <v>16866</v>
      </c>
      <c r="J145" s="15">
        <f>SUMIF(mastro!A:A,TB_2018!A145,mastro!L:L)</f>
        <v>0</v>
      </c>
      <c r="K145" s="49">
        <f>SUMIF(mastro!A:A,TB_2018!A145,mastro!P:P)</f>
        <v>0</v>
      </c>
      <c r="L145" s="45"/>
    </row>
    <row r="146" spans="1:12" x14ac:dyDescent="0.2">
      <c r="A146" s="48" t="s">
        <v>538</v>
      </c>
      <c r="B146" s="11" t="s">
        <v>539</v>
      </c>
      <c r="C146" s="56" t="s">
        <v>62</v>
      </c>
      <c r="D146" s="56" t="s">
        <v>38</v>
      </c>
      <c r="E146" s="56" t="s">
        <v>37</v>
      </c>
      <c r="F146" s="18" t="s">
        <v>0</v>
      </c>
      <c r="G146" s="15">
        <f>SUMIF(mastro!A:A,TB_2018!A146,mastro!I:I)</f>
        <v>0</v>
      </c>
      <c r="H146" s="15">
        <f>SUMIF(mastro!A:A,TB_2018!A146,mastro!J:J)</f>
        <v>4975.2</v>
      </c>
      <c r="I146" s="15">
        <f>SUMIF(mastro!A:A,TB_2018!A146,mastro!K:K)</f>
        <v>4975.2</v>
      </c>
      <c r="J146" s="15">
        <f>SUMIF(mastro!A:A,TB_2018!A146,mastro!L:L)</f>
        <v>0</v>
      </c>
      <c r="K146" s="49">
        <f>SUMIF(mastro!A:A,TB_2018!A146,mastro!P:P)</f>
        <v>0</v>
      </c>
      <c r="L146" s="45"/>
    </row>
    <row r="147" spans="1:12" x14ac:dyDescent="0.2">
      <c r="A147" s="48" t="s">
        <v>540</v>
      </c>
      <c r="B147" s="11" t="s">
        <v>541</v>
      </c>
      <c r="C147" s="56" t="s">
        <v>62</v>
      </c>
      <c r="D147" s="56" t="s">
        <v>38</v>
      </c>
      <c r="E147" s="56" t="s">
        <v>37</v>
      </c>
      <c r="F147" s="18" t="s">
        <v>0</v>
      </c>
      <c r="G147" s="15">
        <f>SUMIF(mastro!A:A,TB_2018!A147,mastro!I:I)</f>
        <v>0</v>
      </c>
      <c r="H147" s="15">
        <f>SUMIF(mastro!A:A,TB_2018!A147,mastro!J:J)</f>
        <v>9944.4</v>
      </c>
      <c r="I147" s="15">
        <f>SUMIF(mastro!A:A,TB_2018!A147,mastro!K:K)</f>
        <v>9944.4</v>
      </c>
      <c r="J147" s="15">
        <f>SUMIF(mastro!A:A,TB_2018!A147,mastro!L:L)</f>
        <v>0</v>
      </c>
      <c r="K147" s="49">
        <f>SUMIF(mastro!A:A,TB_2018!A147,mastro!P:P)</f>
        <v>0</v>
      </c>
      <c r="L147" s="45"/>
    </row>
    <row r="148" spans="1:12" x14ac:dyDescent="0.2">
      <c r="A148" s="48" t="s">
        <v>542</v>
      </c>
      <c r="B148" s="11" t="s">
        <v>543</v>
      </c>
      <c r="C148" s="56" t="s">
        <v>62</v>
      </c>
      <c r="D148" s="56" t="s">
        <v>38</v>
      </c>
      <c r="E148" s="56" t="s">
        <v>37</v>
      </c>
      <c r="F148" s="18" t="s">
        <v>0</v>
      </c>
      <c r="G148" s="15">
        <f>SUMIF(mastro!A:A,TB_2018!A148,mastro!I:I)</f>
        <v>0</v>
      </c>
      <c r="H148" s="15">
        <f>SUMIF(mastro!A:A,TB_2018!A148,mastro!J:J)</f>
        <v>3475.2</v>
      </c>
      <c r="I148" s="15">
        <f>SUMIF(mastro!A:A,TB_2018!A148,mastro!K:K)</f>
        <v>3475.2</v>
      </c>
      <c r="J148" s="15">
        <f>SUMIF(mastro!A:A,TB_2018!A148,mastro!L:L)</f>
        <v>0</v>
      </c>
      <c r="K148" s="49">
        <f>SUMIF(mastro!A:A,TB_2018!A148,mastro!P:P)</f>
        <v>0</v>
      </c>
      <c r="L148" s="45"/>
    </row>
    <row r="149" spans="1:12" x14ac:dyDescent="0.2">
      <c r="A149" s="48" t="s">
        <v>544</v>
      </c>
      <c r="B149" s="11" t="s">
        <v>545</v>
      </c>
      <c r="C149" s="56" t="s">
        <v>62</v>
      </c>
      <c r="D149" s="56" t="s">
        <v>38</v>
      </c>
      <c r="E149" s="56" t="s">
        <v>37</v>
      </c>
      <c r="F149" s="18" t="s">
        <v>0</v>
      </c>
      <c r="G149" s="15">
        <f>SUMIF(mastro!A:A,TB_2018!A149,mastro!I:I)</f>
        <v>0</v>
      </c>
      <c r="H149" s="15">
        <f>SUMIF(mastro!A:A,TB_2018!A149,mastro!J:J)</f>
        <v>1585.2</v>
      </c>
      <c r="I149" s="15">
        <f>SUMIF(mastro!A:A,TB_2018!A149,mastro!K:K)</f>
        <v>1585.2</v>
      </c>
      <c r="J149" s="15">
        <f>SUMIF(mastro!A:A,TB_2018!A149,mastro!L:L)</f>
        <v>0</v>
      </c>
      <c r="K149" s="49">
        <f>SUMIF(mastro!A:A,TB_2018!A149,mastro!P:P)</f>
        <v>0</v>
      </c>
      <c r="L149" s="45"/>
    </row>
    <row r="150" spans="1:12" x14ac:dyDescent="0.2">
      <c r="A150" s="48" t="s">
        <v>546</v>
      </c>
      <c r="B150" s="11" t="s">
        <v>547</v>
      </c>
      <c r="C150" s="56" t="s">
        <v>62</v>
      </c>
      <c r="D150" s="56" t="s">
        <v>38</v>
      </c>
      <c r="E150" s="56" t="s">
        <v>37</v>
      </c>
      <c r="F150" s="18" t="s">
        <v>0</v>
      </c>
      <c r="G150" s="15">
        <f>SUMIF(mastro!A:A,TB_2018!A150,mastro!I:I)</f>
        <v>0</v>
      </c>
      <c r="H150" s="15">
        <f>SUMIF(mastro!A:A,TB_2018!A150,mastro!J:J)</f>
        <v>12960</v>
      </c>
      <c r="I150" s="15">
        <f>SUMIF(mastro!A:A,TB_2018!A150,mastro!K:K)</f>
        <v>12960</v>
      </c>
      <c r="J150" s="15">
        <f>SUMIF(mastro!A:A,TB_2018!A150,mastro!L:L)</f>
        <v>0</v>
      </c>
      <c r="K150" s="49">
        <f>SUMIF(mastro!A:A,TB_2018!A150,mastro!P:P)</f>
        <v>0</v>
      </c>
      <c r="L150" s="45"/>
    </row>
    <row r="151" spans="1:12" x14ac:dyDescent="0.2">
      <c r="A151" s="48" t="s">
        <v>548</v>
      </c>
      <c r="B151" s="11" t="s">
        <v>549</v>
      </c>
      <c r="C151" s="56" t="s">
        <v>62</v>
      </c>
      <c r="D151" s="56" t="s">
        <v>38</v>
      </c>
      <c r="E151" s="56" t="s">
        <v>37</v>
      </c>
      <c r="F151" s="18" t="s">
        <v>0</v>
      </c>
      <c r="G151" s="15">
        <f>SUMIF(mastro!A:A,TB_2018!A151,mastro!I:I)</f>
        <v>0</v>
      </c>
      <c r="H151" s="15">
        <f>SUMIF(mastro!A:A,TB_2018!A151,mastro!J:J)</f>
        <v>10140</v>
      </c>
      <c r="I151" s="15">
        <f>SUMIF(mastro!A:A,TB_2018!A151,mastro!K:K)</f>
        <v>10140</v>
      </c>
      <c r="J151" s="15">
        <f>SUMIF(mastro!A:A,TB_2018!A151,mastro!L:L)</f>
        <v>0</v>
      </c>
      <c r="K151" s="49">
        <f>SUMIF(mastro!A:A,TB_2018!A151,mastro!P:P)</f>
        <v>0</v>
      </c>
      <c r="L151" s="45"/>
    </row>
    <row r="152" spans="1:12" x14ac:dyDescent="0.2">
      <c r="A152" s="48" t="s">
        <v>550</v>
      </c>
      <c r="B152" s="11" t="s">
        <v>551</v>
      </c>
      <c r="C152" s="56" t="s">
        <v>62</v>
      </c>
      <c r="D152" s="56" t="s">
        <v>38</v>
      </c>
      <c r="E152" s="56" t="s">
        <v>37</v>
      </c>
      <c r="F152" s="18" t="s">
        <v>0</v>
      </c>
      <c r="G152" s="15">
        <f>SUMIF(mastro!A:A,TB_2018!A152,mastro!I:I)</f>
        <v>0</v>
      </c>
      <c r="H152" s="15">
        <f>SUMIF(mastro!A:A,TB_2018!A152,mastro!J:J)</f>
        <v>9000</v>
      </c>
      <c r="I152" s="15">
        <f>SUMIF(mastro!A:A,TB_2018!A152,mastro!K:K)</f>
        <v>9000</v>
      </c>
      <c r="J152" s="15">
        <f>SUMIF(mastro!A:A,TB_2018!A152,mastro!L:L)</f>
        <v>0</v>
      </c>
      <c r="K152" s="49">
        <f>SUMIF(mastro!A:A,TB_2018!A152,mastro!P:P)</f>
        <v>0</v>
      </c>
      <c r="L152" s="45"/>
    </row>
    <row r="153" spans="1:12" x14ac:dyDescent="0.2">
      <c r="A153" s="48" t="s">
        <v>552</v>
      </c>
      <c r="B153" s="11" t="s">
        <v>553</v>
      </c>
      <c r="C153" s="56" t="s">
        <v>62</v>
      </c>
      <c r="D153" s="56" t="s">
        <v>38</v>
      </c>
      <c r="E153" s="56" t="s">
        <v>37</v>
      </c>
      <c r="F153" s="18" t="s">
        <v>0</v>
      </c>
      <c r="G153" s="15">
        <f>SUMIF(mastro!A:A,TB_2018!A153,mastro!I:I)</f>
        <v>0</v>
      </c>
      <c r="H153" s="15">
        <f>SUMIF(mastro!A:A,TB_2018!A153,mastro!J:J)</f>
        <v>17979.599999999999</v>
      </c>
      <c r="I153" s="15">
        <f>SUMIF(mastro!A:A,TB_2018!A153,mastro!K:K)</f>
        <v>17979.599999999999</v>
      </c>
      <c r="J153" s="15">
        <f>SUMIF(mastro!A:A,TB_2018!A153,mastro!L:L)</f>
        <v>0</v>
      </c>
      <c r="K153" s="49">
        <f>SUMIF(mastro!A:A,TB_2018!A153,mastro!P:P)</f>
        <v>0</v>
      </c>
      <c r="L153" s="45"/>
    </row>
    <row r="154" spans="1:12" x14ac:dyDescent="0.2">
      <c r="A154" s="48" t="s">
        <v>554</v>
      </c>
      <c r="B154" s="11" t="s">
        <v>555</v>
      </c>
      <c r="C154" s="56" t="s">
        <v>62</v>
      </c>
      <c r="D154" s="56" t="s">
        <v>38</v>
      </c>
      <c r="E154" s="56" t="s">
        <v>37</v>
      </c>
      <c r="F154" s="18" t="s">
        <v>0</v>
      </c>
      <c r="G154" s="15">
        <f>SUMIF(mastro!A:A,TB_2018!A154,mastro!I:I)</f>
        <v>0</v>
      </c>
      <c r="H154" s="15">
        <f>SUMIF(mastro!A:A,TB_2018!A154,mastro!J:J)</f>
        <v>3170</v>
      </c>
      <c r="I154" s="15">
        <f>SUMIF(mastro!A:A,TB_2018!A154,mastro!K:K)</f>
        <v>3170</v>
      </c>
      <c r="J154" s="15">
        <f>SUMIF(mastro!A:A,TB_2018!A154,mastro!L:L)</f>
        <v>0</v>
      </c>
      <c r="K154" s="49">
        <f>SUMIF(mastro!A:A,TB_2018!A154,mastro!P:P)</f>
        <v>0</v>
      </c>
      <c r="L154" s="45"/>
    </row>
    <row r="155" spans="1:12" x14ac:dyDescent="0.2">
      <c r="A155" s="48" t="s">
        <v>556</v>
      </c>
      <c r="B155" s="11" t="s">
        <v>557</v>
      </c>
      <c r="C155" s="56" t="s">
        <v>62</v>
      </c>
      <c r="D155" s="56" t="s">
        <v>38</v>
      </c>
      <c r="E155" s="56" t="s">
        <v>37</v>
      </c>
      <c r="F155" s="18" t="s">
        <v>0</v>
      </c>
      <c r="G155" s="15">
        <f>SUMIF(mastro!A:A,TB_2018!A155,mastro!I:I)</f>
        <v>0</v>
      </c>
      <c r="H155" s="15">
        <f>SUMIF(mastro!A:A,TB_2018!A155,mastro!J:J)</f>
        <v>4105.2</v>
      </c>
      <c r="I155" s="15">
        <f>SUMIF(mastro!A:A,TB_2018!A155,mastro!K:K)</f>
        <v>4105.2</v>
      </c>
      <c r="J155" s="15">
        <f>SUMIF(mastro!A:A,TB_2018!A155,mastro!L:L)</f>
        <v>0</v>
      </c>
      <c r="K155" s="49">
        <f>SUMIF(mastro!A:A,TB_2018!A155,mastro!P:P)</f>
        <v>0</v>
      </c>
      <c r="L155" s="45"/>
    </row>
    <row r="156" spans="1:12" x14ac:dyDescent="0.2">
      <c r="A156" s="48" t="s">
        <v>558</v>
      </c>
      <c r="B156" s="11" t="s">
        <v>559</v>
      </c>
      <c r="C156" s="56" t="s">
        <v>62</v>
      </c>
      <c r="D156" s="56" t="s">
        <v>38</v>
      </c>
      <c r="E156" s="56" t="s">
        <v>37</v>
      </c>
      <c r="F156" s="18" t="s">
        <v>0</v>
      </c>
      <c r="G156" s="15">
        <f>SUMIF(mastro!A:A,TB_2018!A156,mastro!I:I)</f>
        <v>0</v>
      </c>
      <c r="H156" s="15">
        <f>SUMIF(mastro!A:A,TB_2018!A156,mastro!J:J)</f>
        <v>10324.799999999999</v>
      </c>
      <c r="I156" s="15">
        <f>SUMIF(mastro!A:A,TB_2018!A156,mastro!K:K)</f>
        <v>10324.799999999999</v>
      </c>
      <c r="J156" s="15">
        <f>SUMIF(mastro!A:A,TB_2018!A156,mastro!L:L)</f>
        <v>0</v>
      </c>
      <c r="K156" s="49">
        <f>SUMIF(mastro!A:A,TB_2018!A156,mastro!P:P)</f>
        <v>0</v>
      </c>
      <c r="L156" s="45"/>
    </row>
    <row r="157" spans="1:12" x14ac:dyDescent="0.2">
      <c r="A157" s="48" t="s">
        <v>560</v>
      </c>
      <c r="B157" s="11" t="s">
        <v>561</v>
      </c>
      <c r="C157" s="56" t="s">
        <v>62</v>
      </c>
      <c r="D157" s="56" t="s">
        <v>38</v>
      </c>
      <c r="E157" s="56" t="s">
        <v>37</v>
      </c>
      <c r="F157" s="18" t="s">
        <v>0</v>
      </c>
      <c r="G157" s="15">
        <f>SUMIF(mastro!A:A,TB_2018!A157,mastro!I:I)</f>
        <v>0</v>
      </c>
      <c r="H157" s="15">
        <f>SUMIF(mastro!A:A,TB_2018!A157,mastro!J:J)</f>
        <v>8070</v>
      </c>
      <c r="I157" s="15">
        <f>SUMIF(mastro!A:A,TB_2018!A157,mastro!K:K)</f>
        <v>8070</v>
      </c>
      <c r="J157" s="15">
        <f>SUMIF(mastro!A:A,TB_2018!A157,mastro!L:L)</f>
        <v>0</v>
      </c>
      <c r="K157" s="49">
        <f>SUMIF(mastro!A:A,TB_2018!A157,mastro!P:P)</f>
        <v>0</v>
      </c>
      <c r="L157" s="45"/>
    </row>
    <row r="158" spans="1:12" x14ac:dyDescent="0.2">
      <c r="A158" s="48" t="s">
        <v>562</v>
      </c>
      <c r="B158" s="11" t="s">
        <v>563</v>
      </c>
      <c r="C158" s="56" t="s">
        <v>62</v>
      </c>
      <c r="D158" s="56" t="s">
        <v>38</v>
      </c>
      <c r="E158" s="56" t="s">
        <v>37</v>
      </c>
      <c r="F158" s="18" t="s">
        <v>0</v>
      </c>
      <c r="G158" s="15">
        <f>SUMIF(mastro!A:A,TB_2018!A158,mastro!I:I)</f>
        <v>0</v>
      </c>
      <c r="H158" s="15">
        <f>SUMIF(mastro!A:A,TB_2018!A158,mastro!J:J)</f>
        <v>590.4</v>
      </c>
      <c r="I158" s="15">
        <f>SUMIF(mastro!A:A,TB_2018!A158,mastro!K:K)</f>
        <v>590.4</v>
      </c>
      <c r="J158" s="15">
        <f>SUMIF(mastro!A:A,TB_2018!A158,mastro!L:L)</f>
        <v>0</v>
      </c>
      <c r="K158" s="49">
        <f>SUMIF(mastro!A:A,TB_2018!A158,mastro!P:P)</f>
        <v>0</v>
      </c>
      <c r="L158" s="45"/>
    </row>
    <row r="159" spans="1:12" x14ac:dyDescent="0.2">
      <c r="A159" s="48" t="s">
        <v>564</v>
      </c>
      <c r="B159" s="11" t="s">
        <v>565</v>
      </c>
      <c r="C159" s="56" t="s">
        <v>62</v>
      </c>
      <c r="D159" s="56" t="s">
        <v>38</v>
      </c>
      <c r="E159" s="56" t="s">
        <v>37</v>
      </c>
      <c r="F159" s="18" t="s">
        <v>0</v>
      </c>
      <c r="G159" s="15">
        <f>SUMIF(mastro!A:A,TB_2018!A159,mastro!I:I)</f>
        <v>0</v>
      </c>
      <c r="H159" s="15">
        <f>SUMIF(mastro!A:A,TB_2018!A159,mastro!J:J)</f>
        <v>7860</v>
      </c>
      <c r="I159" s="15">
        <f>SUMIF(mastro!A:A,TB_2018!A159,mastro!K:K)</f>
        <v>7860</v>
      </c>
      <c r="J159" s="15">
        <f>SUMIF(mastro!A:A,TB_2018!A159,mastro!L:L)</f>
        <v>0</v>
      </c>
      <c r="K159" s="49">
        <f>SUMIF(mastro!A:A,TB_2018!A159,mastro!P:P)</f>
        <v>0</v>
      </c>
      <c r="L159" s="45"/>
    </row>
    <row r="160" spans="1:12" x14ac:dyDescent="0.2">
      <c r="A160" s="48" t="s">
        <v>566</v>
      </c>
      <c r="B160" s="11" t="s">
        <v>567</v>
      </c>
      <c r="C160" s="56" t="s">
        <v>62</v>
      </c>
      <c r="D160" s="56" t="s">
        <v>38</v>
      </c>
      <c r="E160" s="56" t="s">
        <v>37</v>
      </c>
      <c r="F160" s="18" t="s">
        <v>0</v>
      </c>
      <c r="G160" s="15">
        <f>SUMIF(mastro!A:A,TB_2018!A160,mastro!I:I)</f>
        <v>0</v>
      </c>
      <c r="H160" s="15">
        <f>SUMIF(mastro!A:A,TB_2018!A160,mastro!J:J)</f>
        <v>1995.6</v>
      </c>
      <c r="I160" s="15">
        <f>SUMIF(mastro!A:A,TB_2018!A160,mastro!K:K)</f>
        <v>1995.6</v>
      </c>
      <c r="J160" s="15">
        <f>SUMIF(mastro!A:A,TB_2018!A160,mastro!L:L)</f>
        <v>0</v>
      </c>
      <c r="K160" s="49">
        <f>SUMIF(mastro!A:A,TB_2018!A160,mastro!P:P)</f>
        <v>0</v>
      </c>
      <c r="L160" s="45"/>
    </row>
    <row r="161" spans="1:12" x14ac:dyDescent="0.2">
      <c r="A161" s="48" t="s">
        <v>175</v>
      </c>
      <c r="B161" s="11" t="s">
        <v>316</v>
      </c>
      <c r="C161" s="56" t="s">
        <v>62</v>
      </c>
      <c r="D161" s="56" t="s">
        <v>38</v>
      </c>
      <c r="E161" s="56" t="s">
        <v>37</v>
      </c>
      <c r="F161" s="18" t="s">
        <v>0</v>
      </c>
      <c r="G161" s="15">
        <f>SUMIF(mastro!A:A,TB_2018!A161,mastro!I:I)</f>
        <v>0</v>
      </c>
      <c r="H161" s="15">
        <f>SUMIF(mastro!A:A,TB_2018!A161,mastro!J:J)</f>
        <v>97431.6</v>
      </c>
      <c r="I161" s="15">
        <f>SUMIF(mastro!A:A,TB_2018!A161,mastro!K:K)</f>
        <v>97431.6</v>
      </c>
      <c r="J161" s="15">
        <f>SUMIF(mastro!A:A,TB_2018!A161,mastro!L:L)</f>
        <v>0</v>
      </c>
      <c r="K161" s="49">
        <f>SUMIF(mastro!A:A,TB_2018!A161,mastro!P:P)</f>
        <v>0</v>
      </c>
      <c r="L161" s="45"/>
    </row>
    <row r="162" spans="1:12" x14ac:dyDescent="0.2">
      <c r="A162" s="48" t="s">
        <v>568</v>
      </c>
      <c r="B162" s="11" t="s">
        <v>569</v>
      </c>
      <c r="C162" s="56" t="s">
        <v>62</v>
      </c>
      <c r="D162" s="56" t="s">
        <v>38</v>
      </c>
      <c r="E162" s="56" t="s">
        <v>37</v>
      </c>
      <c r="F162" s="18" t="s">
        <v>0</v>
      </c>
      <c r="G162" s="15">
        <f>SUMIF(mastro!A:A,TB_2018!A162,mastro!I:I)</f>
        <v>0</v>
      </c>
      <c r="H162" s="15">
        <f>SUMIF(mastro!A:A,TB_2018!A162,mastro!J:J)</f>
        <v>12454.8</v>
      </c>
      <c r="I162" s="15">
        <f>SUMIF(mastro!A:A,TB_2018!A162,mastro!K:K)</f>
        <v>12454.8</v>
      </c>
      <c r="J162" s="15">
        <f>SUMIF(mastro!A:A,TB_2018!A162,mastro!L:L)</f>
        <v>0</v>
      </c>
      <c r="K162" s="49">
        <f>SUMIF(mastro!A:A,TB_2018!A162,mastro!P:P)</f>
        <v>0</v>
      </c>
      <c r="L162" s="45"/>
    </row>
    <row r="163" spans="1:12" x14ac:dyDescent="0.2">
      <c r="A163" s="48" t="s">
        <v>570</v>
      </c>
      <c r="B163" s="11" t="s">
        <v>571</v>
      </c>
      <c r="C163" s="56" t="s">
        <v>62</v>
      </c>
      <c r="D163" s="56" t="s">
        <v>38</v>
      </c>
      <c r="E163" s="56" t="s">
        <v>37</v>
      </c>
      <c r="F163" s="18" t="s">
        <v>0</v>
      </c>
      <c r="G163" s="15">
        <f>SUMIF(mastro!A:A,TB_2018!A163,mastro!I:I)</f>
        <v>0</v>
      </c>
      <c r="H163" s="15">
        <f>SUMIF(mastro!A:A,TB_2018!A163,mastro!J:J)</f>
        <v>2074.8000000000002</v>
      </c>
      <c r="I163" s="15">
        <f>SUMIF(mastro!A:A,TB_2018!A163,mastro!K:K)</f>
        <v>2074.8000000000002</v>
      </c>
      <c r="J163" s="15">
        <f>SUMIF(mastro!A:A,TB_2018!A163,mastro!L:L)</f>
        <v>0</v>
      </c>
      <c r="K163" s="49">
        <f>SUMIF(mastro!A:A,TB_2018!A163,mastro!P:P)</f>
        <v>0</v>
      </c>
      <c r="L163" s="45"/>
    </row>
    <row r="164" spans="1:12" x14ac:dyDescent="0.2">
      <c r="A164" s="48" t="s">
        <v>572</v>
      </c>
      <c r="B164" s="11" t="s">
        <v>573</v>
      </c>
      <c r="C164" s="56" t="s">
        <v>62</v>
      </c>
      <c r="D164" s="56" t="s">
        <v>38</v>
      </c>
      <c r="E164" s="56" t="s">
        <v>37</v>
      </c>
      <c r="F164" s="18" t="s">
        <v>0</v>
      </c>
      <c r="G164" s="15">
        <f>SUMIF(mastro!A:A,TB_2018!A164,mastro!I:I)</f>
        <v>0</v>
      </c>
      <c r="H164" s="15">
        <f>SUMIF(mastro!A:A,TB_2018!A164,mastro!J:J)</f>
        <v>5965.2</v>
      </c>
      <c r="I164" s="15">
        <f>SUMIF(mastro!A:A,TB_2018!A164,mastro!K:K)</f>
        <v>5965.2</v>
      </c>
      <c r="J164" s="15">
        <f>SUMIF(mastro!A:A,TB_2018!A164,mastro!L:L)</f>
        <v>0</v>
      </c>
      <c r="K164" s="49">
        <f>SUMIF(mastro!A:A,TB_2018!A164,mastro!P:P)</f>
        <v>0</v>
      </c>
      <c r="L164" s="45"/>
    </row>
    <row r="165" spans="1:12" x14ac:dyDescent="0.2">
      <c r="A165" s="48" t="s">
        <v>574</v>
      </c>
      <c r="B165" s="11" t="s">
        <v>575</v>
      </c>
      <c r="C165" s="56" t="s">
        <v>62</v>
      </c>
      <c r="D165" s="56" t="s">
        <v>38</v>
      </c>
      <c r="E165" s="56" t="s">
        <v>37</v>
      </c>
      <c r="F165" s="18" t="s">
        <v>0</v>
      </c>
      <c r="G165" s="15">
        <f>SUMIF(mastro!A:A,TB_2018!A165,mastro!I:I)</f>
        <v>0</v>
      </c>
      <c r="H165" s="15">
        <f>SUMIF(mastro!A:A,TB_2018!A165,mastro!J:J)</f>
        <v>1582.8</v>
      </c>
      <c r="I165" s="15">
        <f>SUMIF(mastro!A:A,TB_2018!A165,mastro!K:K)</f>
        <v>1582.8</v>
      </c>
      <c r="J165" s="15">
        <f>SUMIF(mastro!A:A,TB_2018!A165,mastro!L:L)</f>
        <v>0</v>
      </c>
      <c r="K165" s="49">
        <f>SUMIF(mastro!A:A,TB_2018!A165,mastro!P:P)</f>
        <v>0</v>
      </c>
      <c r="L165" s="45"/>
    </row>
    <row r="166" spans="1:12" x14ac:dyDescent="0.2">
      <c r="A166" s="48" t="s">
        <v>576</v>
      </c>
      <c r="B166" s="11" t="s">
        <v>577</v>
      </c>
      <c r="C166" s="56" t="s">
        <v>62</v>
      </c>
      <c r="D166" s="56" t="s">
        <v>38</v>
      </c>
      <c r="E166" s="56" t="s">
        <v>37</v>
      </c>
      <c r="F166" s="18" t="s">
        <v>0</v>
      </c>
      <c r="G166" s="15">
        <f>SUMIF(mastro!A:A,TB_2018!A166,mastro!I:I)</f>
        <v>0</v>
      </c>
      <c r="H166" s="15">
        <f>SUMIF(mastro!A:A,TB_2018!A166,mastro!J:J)</f>
        <v>27069.599999999999</v>
      </c>
      <c r="I166" s="15">
        <f>SUMIF(mastro!A:A,TB_2018!A166,mastro!K:K)</f>
        <v>27069.599999999999</v>
      </c>
      <c r="J166" s="15">
        <f>SUMIF(mastro!A:A,TB_2018!A166,mastro!L:L)</f>
        <v>0</v>
      </c>
      <c r="K166" s="49">
        <f>SUMIF(mastro!A:A,TB_2018!A166,mastro!P:P)</f>
        <v>0</v>
      </c>
      <c r="L166" s="45"/>
    </row>
    <row r="167" spans="1:12" x14ac:dyDescent="0.2">
      <c r="A167" s="48" t="s">
        <v>578</v>
      </c>
      <c r="B167" s="11" t="s">
        <v>579</v>
      </c>
      <c r="C167" s="56" t="s">
        <v>62</v>
      </c>
      <c r="D167" s="56" t="s">
        <v>38</v>
      </c>
      <c r="E167" s="56" t="s">
        <v>37</v>
      </c>
      <c r="F167" s="18" t="s">
        <v>0</v>
      </c>
      <c r="G167" s="15">
        <f>SUMIF(mastro!A:A,TB_2018!A167,mastro!I:I)</f>
        <v>0</v>
      </c>
      <c r="H167" s="15">
        <f>SUMIF(mastro!A:A,TB_2018!A167,mastro!J:J)</f>
        <v>2672.4</v>
      </c>
      <c r="I167" s="15">
        <f>SUMIF(mastro!A:A,TB_2018!A167,mastro!K:K)</f>
        <v>2672.4</v>
      </c>
      <c r="J167" s="15">
        <f>SUMIF(mastro!A:A,TB_2018!A167,mastro!L:L)</f>
        <v>0</v>
      </c>
      <c r="K167" s="49">
        <f>SUMIF(mastro!A:A,TB_2018!A167,mastro!P:P)</f>
        <v>0</v>
      </c>
      <c r="L167" s="45"/>
    </row>
    <row r="168" spans="1:12" x14ac:dyDescent="0.2">
      <c r="A168" s="48" t="s">
        <v>580</v>
      </c>
      <c r="B168" s="11" t="s">
        <v>581</v>
      </c>
      <c r="C168" s="56" t="s">
        <v>62</v>
      </c>
      <c r="D168" s="56" t="s">
        <v>38</v>
      </c>
      <c r="E168" s="56" t="s">
        <v>37</v>
      </c>
      <c r="F168" s="18" t="s">
        <v>0</v>
      </c>
      <c r="G168" s="15">
        <f>SUMIF(mastro!A:A,TB_2018!A168,mastro!I:I)</f>
        <v>0</v>
      </c>
      <c r="H168" s="15">
        <f>SUMIF(mastro!A:A,TB_2018!A168,mastro!J:J)</f>
        <v>10046.4</v>
      </c>
      <c r="I168" s="15">
        <f>SUMIF(mastro!A:A,TB_2018!A168,mastro!K:K)</f>
        <v>10046.4</v>
      </c>
      <c r="J168" s="15">
        <f>SUMIF(mastro!A:A,TB_2018!A168,mastro!L:L)</f>
        <v>0</v>
      </c>
      <c r="K168" s="49">
        <f>SUMIF(mastro!A:A,TB_2018!A168,mastro!P:P)</f>
        <v>0</v>
      </c>
      <c r="L168" s="45"/>
    </row>
    <row r="169" spans="1:12" x14ac:dyDescent="0.2">
      <c r="A169" s="48" t="s">
        <v>582</v>
      </c>
      <c r="B169" s="11" t="s">
        <v>583</v>
      </c>
      <c r="C169" s="56" t="s">
        <v>62</v>
      </c>
      <c r="D169" s="56" t="s">
        <v>38</v>
      </c>
      <c r="E169" s="56" t="s">
        <v>37</v>
      </c>
      <c r="F169" s="18" t="s">
        <v>0</v>
      </c>
      <c r="G169" s="15">
        <f>SUMIF(mastro!A:A,TB_2018!A169,mastro!I:I)</f>
        <v>0</v>
      </c>
      <c r="H169" s="15">
        <f>SUMIF(mastro!A:A,TB_2018!A169,mastro!J:J)</f>
        <v>12450</v>
      </c>
      <c r="I169" s="15">
        <f>SUMIF(mastro!A:A,TB_2018!A169,mastro!K:K)</f>
        <v>12450</v>
      </c>
      <c r="J169" s="15">
        <f>SUMIF(mastro!A:A,TB_2018!A169,mastro!L:L)</f>
        <v>0</v>
      </c>
      <c r="K169" s="49">
        <f>SUMIF(mastro!A:A,TB_2018!A169,mastro!P:P)</f>
        <v>0</v>
      </c>
      <c r="L169" s="45"/>
    </row>
    <row r="170" spans="1:12" x14ac:dyDescent="0.2">
      <c r="A170" s="48" t="s">
        <v>584</v>
      </c>
      <c r="B170" s="11" t="s">
        <v>585</v>
      </c>
      <c r="C170" s="56" t="s">
        <v>62</v>
      </c>
      <c r="D170" s="56" t="s">
        <v>38</v>
      </c>
      <c r="E170" s="56" t="s">
        <v>37</v>
      </c>
      <c r="F170" s="18" t="s">
        <v>0</v>
      </c>
      <c r="G170" s="15">
        <f>SUMIF(mastro!A:A,TB_2018!A170,mastro!I:I)</f>
        <v>0</v>
      </c>
      <c r="H170" s="15">
        <f>SUMIF(mastro!A:A,TB_2018!A170,mastro!J:J)</f>
        <v>7964.4</v>
      </c>
      <c r="I170" s="15">
        <f>SUMIF(mastro!A:A,TB_2018!A170,mastro!K:K)</f>
        <v>7964.4</v>
      </c>
      <c r="J170" s="15">
        <f>SUMIF(mastro!A:A,TB_2018!A170,mastro!L:L)</f>
        <v>0</v>
      </c>
      <c r="K170" s="49">
        <f>SUMIF(mastro!A:A,TB_2018!A170,mastro!P:P)</f>
        <v>0</v>
      </c>
      <c r="L170" s="45"/>
    </row>
    <row r="171" spans="1:12" x14ac:dyDescent="0.2">
      <c r="A171" s="48" t="s">
        <v>586</v>
      </c>
      <c r="B171" s="11" t="s">
        <v>587</v>
      </c>
      <c r="C171" s="56" t="s">
        <v>62</v>
      </c>
      <c r="D171" s="56" t="s">
        <v>38</v>
      </c>
      <c r="E171" s="56" t="s">
        <v>37</v>
      </c>
      <c r="F171" s="18" t="s">
        <v>0</v>
      </c>
      <c r="G171" s="15">
        <f>SUMIF(mastro!A:A,TB_2018!A171,mastro!I:I)</f>
        <v>0</v>
      </c>
      <c r="H171" s="15">
        <f>SUMIF(mastro!A:A,TB_2018!A171,mastro!J:J)</f>
        <v>3740.4</v>
      </c>
      <c r="I171" s="15">
        <f>SUMIF(mastro!A:A,TB_2018!A171,mastro!K:K)</f>
        <v>3740.4</v>
      </c>
      <c r="J171" s="15">
        <f>SUMIF(mastro!A:A,TB_2018!A171,mastro!L:L)</f>
        <v>0</v>
      </c>
      <c r="K171" s="49">
        <f>SUMIF(mastro!A:A,TB_2018!A171,mastro!P:P)</f>
        <v>0</v>
      </c>
      <c r="L171" s="45"/>
    </row>
    <row r="172" spans="1:12" x14ac:dyDescent="0.2">
      <c r="A172" s="48" t="s">
        <v>588</v>
      </c>
      <c r="B172" s="11" t="s">
        <v>589</v>
      </c>
      <c r="C172" s="56" t="s">
        <v>62</v>
      </c>
      <c r="D172" s="56" t="s">
        <v>38</v>
      </c>
      <c r="E172" s="56" t="s">
        <v>37</v>
      </c>
      <c r="F172" s="18" t="s">
        <v>0</v>
      </c>
      <c r="G172" s="15">
        <f>SUMIF(mastro!A:A,TB_2018!A172,mastro!I:I)</f>
        <v>0</v>
      </c>
      <c r="H172" s="15">
        <f>SUMIF(mastro!A:A,TB_2018!A172,mastro!J:J)</f>
        <v>990</v>
      </c>
      <c r="I172" s="15">
        <f>SUMIF(mastro!A:A,TB_2018!A172,mastro!K:K)</f>
        <v>990</v>
      </c>
      <c r="J172" s="15">
        <f>SUMIF(mastro!A:A,TB_2018!A172,mastro!L:L)</f>
        <v>0</v>
      </c>
      <c r="K172" s="49">
        <f>SUMIF(mastro!A:A,TB_2018!A172,mastro!P:P)</f>
        <v>0</v>
      </c>
      <c r="L172" s="45"/>
    </row>
    <row r="173" spans="1:12" x14ac:dyDescent="0.2">
      <c r="A173" s="48" t="s">
        <v>590</v>
      </c>
      <c r="B173" s="11" t="s">
        <v>591</v>
      </c>
      <c r="C173" s="56" t="s">
        <v>62</v>
      </c>
      <c r="D173" s="56" t="s">
        <v>38</v>
      </c>
      <c r="E173" s="56" t="s">
        <v>37</v>
      </c>
      <c r="F173" s="18" t="s">
        <v>0</v>
      </c>
      <c r="G173" s="15">
        <f>SUMIF(mastro!A:A,TB_2018!A173,mastro!I:I)</f>
        <v>0</v>
      </c>
      <c r="H173" s="15">
        <f>SUMIF(mastro!A:A,TB_2018!A173,mastro!J:J)</f>
        <v>2289.6</v>
      </c>
      <c r="I173" s="15">
        <f>SUMIF(mastro!A:A,TB_2018!A173,mastro!K:K)</f>
        <v>2289.6</v>
      </c>
      <c r="J173" s="15">
        <f>SUMIF(mastro!A:A,TB_2018!A173,mastro!L:L)</f>
        <v>0</v>
      </c>
      <c r="K173" s="49">
        <f>SUMIF(mastro!A:A,TB_2018!A173,mastro!P:P)</f>
        <v>0</v>
      </c>
      <c r="L173" s="45"/>
    </row>
    <row r="174" spans="1:12" x14ac:dyDescent="0.2">
      <c r="A174" s="48" t="s">
        <v>592</v>
      </c>
      <c r="B174" s="11" t="s">
        <v>593</v>
      </c>
      <c r="C174" s="56" t="s">
        <v>62</v>
      </c>
      <c r="D174" s="56" t="s">
        <v>38</v>
      </c>
      <c r="E174" s="56" t="s">
        <v>37</v>
      </c>
      <c r="F174" s="18" t="s">
        <v>0</v>
      </c>
      <c r="G174" s="15">
        <f>SUMIF(mastro!A:A,TB_2018!A174,mastro!I:I)</f>
        <v>0</v>
      </c>
      <c r="H174" s="15">
        <f>SUMIF(mastro!A:A,TB_2018!A174,mastro!J:J)</f>
        <v>9334.7999999999993</v>
      </c>
      <c r="I174" s="15">
        <f>SUMIF(mastro!A:A,TB_2018!A174,mastro!K:K)</f>
        <v>9334.7999999999993</v>
      </c>
      <c r="J174" s="15">
        <f>SUMIF(mastro!A:A,TB_2018!A174,mastro!L:L)</f>
        <v>0</v>
      </c>
      <c r="K174" s="49">
        <f>SUMIF(mastro!A:A,TB_2018!A174,mastro!P:P)</f>
        <v>0</v>
      </c>
      <c r="L174" s="45"/>
    </row>
    <row r="175" spans="1:12" x14ac:dyDescent="0.2">
      <c r="A175" s="48" t="s">
        <v>594</v>
      </c>
      <c r="B175" s="11" t="s">
        <v>595</v>
      </c>
      <c r="C175" s="56" t="s">
        <v>62</v>
      </c>
      <c r="D175" s="56" t="s">
        <v>38</v>
      </c>
      <c r="E175" s="56" t="s">
        <v>37</v>
      </c>
      <c r="F175" s="18" t="s">
        <v>0</v>
      </c>
      <c r="G175" s="15">
        <f>SUMIF(mastro!A:A,TB_2018!A175,mastro!I:I)</f>
        <v>0</v>
      </c>
      <c r="H175" s="15">
        <f>SUMIF(mastro!A:A,TB_2018!A175,mastro!J:J)</f>
        <v>10785.6</v>
      </c>
      <c r="I175" s="15">
        <f>SUMIF(mastro!A:A,TB_2018!A175,mastro!K:K)</f>
        <v>10785.6</v>
      </c>
      <c r="J175" s="15">
        <f>SUMIF(mastro!A:A,TB_2018!A175,mastro!L:L)</f>
        <v>0</v>
      </c>
      <c r="K175" s="49">
        <f>SUMIF(mastro!A:A,TB_2018!A175,mastro!P:P)</f>
        <v>0</v>
      </c>
      <c r="L175" s="45"/>
    </row>
    <row r="176" spans="1:12" x14ac:dyDescent="0.2">
      <c r="A176" s="48" t="s">
        <v>596</v>
      </c>
      <c r="B176" s="11" t="s">
        <v>597</v>
      </c>
      <c r="C176" s="56" t="s">
        <v>62</v>
      </c>
      <c r="D176" s="56" t="s">
        <v>38</v>
      </c>
      <c r="E176" s="56" t="s">
        <v>37</v>
      </c>
      <c r="F176" s="18" t="s">
        <v>0</v>
      </c>
      <c r="G176" s="15">
        <f>SUMIF(mastro!A:A,TB_2018!A176,mastro!I:I)</f>
        <v>0</v>
      </c>
      <c r="H176" s="15">
        <f>SUMIF(mastro!A:A,TB_2018!A176,mastro!J:J)</f>
        <v>5029.2</v>
      </c>
      <c r="I176" s="15">
        <f>SUMIF(mastro!A:A,TB_2018!A176,mastro!K:K)</f>
        <v>5029.2</v>
      </c>
      <c r="J176" s="15">
        <f>SUMIF(mastro!A:A,TB_2018!A176,mastro!L:L)</f>
        <v>0</v>
      </c>
      <c r="K176" s="49">
        <f>SUMIF(mastro!A:A,TB_2018!A176,mastro!P:P)</f>
        <v>0</v>
      </c>
      <c r="L176" s="45"/>
    </row>
    <row r="177" spans="1:12" x14ac:dyDescent="0.2">
      <c r="A177" s="48" t="s">
        <v>598</v>
      </c>
      <c r="B177" s="11" t="s">
        <v>599</v>
      </c>
      <c r="C177" s="56" t="s">
        <v>62</v>
      </c>
      <c r="D177" s="56" t="s">
        <v>38</v>
      </c>
      <c r="E177" s="56" t="s">
        <v>37</v>
      </c>
      <c r="F177" s="18" t="s">
        <v>0</v>
      </c>
      <c r="G177" s="15">
        <f>SUMIF(mastro!A:A,TB_2018!A177,mastro!I:I)</f>
        <v>0</v>
      </c>
      <c r="H177" s="15">
        <f>SUMIF(mastro!A:A,TB_2018!A177,mastro!J:J)</f>
        <v>2749.2</v>
      </c>
      <c r="I177" s="15">
        <f>SUMIF(mastro!A:A,TB_2018!A177,mastro!K:K)</f>
        <v>2749.2</v>
      </c>
      <c r="J177" s="15">
        <f>SUMIF(mastro!A:A,TB_2018!A177,mastro!L:L)</f>
        <v>0</v>
      </c>
      <c r="K177" s="49">
        <f>SUMIF(mastro!A:A,TB_2018!A177,mastro!P:P)</f>
        <v>0</v>
      </c>
      <c r="L177" s="45"/>
    </row>
    <row r="178" spans="1:12" x14ac:dyDescent="0.2">
      <c r="A178" s="48" t="s">
        <v>600</v>
      </c>
      <c r="B178" s="11" t="s">
        <v>601</v>
      </c>
      <c r="C178" s="56" t="s">
        <v>62</v>
      </c>
      <c r="D178" s="56" t="s">
        <v>38</v>
      </c>
      <c r="E178" s="56" t="s">
        <v>37</v>
      </c>
      <c r="F178" s="18" t="s">
        <v>0</v>
      </c>
      <c r="G178" s="15">
        <f>SUMIF(mastro!A:A,TB_2018!A178,mastro!I:I)</f>
        <v>0</v>
      </c>
      <c r="H178" s="15">
        <f>SUMIF(mastro!A:A,TB_2018!A178,mastro!J:J)</f>
        <v>5674.8</v>
      </c>
      <c r="I178" s="15">
        <f>SUMIF(mastro!A:A,TB_2018!A178,mastro!K:K)</f>
        <v>5674.8</v>
      </c>
      <c r="J178" s="15">
        <f>SUMIF(mastro!A:A,TB_2018!A178,mastro!L:L)</f>
        <v>0</v>
      </c>
      <c r="K178" s="49">
        <f>SUMIF(mastro!A:A,TB_2018!A178,mastro!P:P)</f>
        <v>0</v>
      </c>
      <c r="L178" s="45"/>
    </row>
    <row r="179" spans="1:12" x14ac:dyDescent="0.2">
      <c r="A179" s="48" t="s">
        <v>602</v>
      </c>
      <c r="B179" s="11" t="s">
        <v>603</v>
      </c>
      <c r="C179" s="56" t="s">
        <v>62</v>
      </c>
      <c r="D179" s="56" t="s">
        <v>38</v>
      </c>
      <c r="E179" s="56" t="s">
        <v>37</v>
      </c>
      <c r="F179" s="18" t="s">
        <v>0</v>
      </c>
      <c r="G179" s="15">
        <f>SUMIF(mastro!A:A,TB_2018!A179,mastro!I:I)</f>
        <v>0</v>
      </c>
      <c r="H179" s="15">
        <f>SUMIF(mastro!A:A,TB_2018!A179,mastro!J:J)</f>
        <v>6655.2</v>
      </c>
      <c r="I179" s="15">
        <f>SUMIF(mastro!A:A,TB_2018!A179,mastro!K:K)</f>
        <v>6655.2</v>
      </c>
      <c r="J179" s="15">
        <f>SUMIF(mastro!A:A,TB_2018!A179,mastro!L:L)</f>
        <v>0</v>
      </c>
      <c r="K179" s="49">
        <f>SUMIF(mastro!A:A,TB_2018!A179,mastro!P:P)</f>
        <v>0</v>
      </c>
      <c r="L179" s="45"/>
    </row>
    <row r="180" spans="1:12" x14ac:dyDescent="0.2">
      <c r="A180" s="48" t="s">
        <v>604</v>
      </c>
      <c r="B180" s="11" t="s">
        <v>605</v>
      </c>
      <c r="C180" s="56" t="s">
        <v>62</v>
      </c>
      <c r="D180" s="56" t="s">
        <v>38</v>
      </c>
      <c r="E180" s="56" t="s">
        <v>37</v>
      </c>
      <c r="F180" s="18" t="s">
        <v>0</v>
      </c>
      <c r="G180" s="15">
        <f>SUMIF(mastro!A:A,TB_2018!A180,mastro!I:I)</f>
        <v>0</v>
      </c>
      <c r="H180" s="15">
        <f>SUMIF(mastro!A:A,TB_2018!A180,mastro!J:J)</f>
        <v>1380</v>
      </c>
      <c r="I180" s="15">
        <f>SUMIF(mastro!A:A,TB_2018!A180,mastro!K:K)</f>
        <v>1380</v>
      </c>
      <c r="J180" s="15">
        <f>SUMIF(mastro!A:A,TB_2018!A180,mastro!L:L)</f>
        <v>0</v>
      </c>
      <c r="K180" s="49">
        <f>SUMIF(mastro!A:A,TB_2018!A180,mastro!P:P)</f>
        <v>0</v>
      </c>
      <c r="L180" s="45"/>
    </row>
    <row r="181" spans="1:12" x14ac:dyDescent="0.2">
      <c r="A181" s="48" t="s">
        <v>606</v>
      </c>
      <c r="B181" s="11" t="s">
        <v>607</v>
      </c>
      <c r="C181" s="56" t="s">
        <v>62</v>
      </c>
      <c r="D181" s="56" t="s">
        <v>38</v>
      </c>
      <c r="E181" s="56" t="s">
        <v>37</v>
      </c>
      <c r="F181" s="18" t="s">
        <v>0</v>
      </c>
      <c r="G181" s="15">
        <f>SUMIF(mastro!A:A,TB_2018!A181,mastro!I:I)</f>
        <v>0</v>
      </c>
      <c r="H181" s="15">
        <f>SUMIF(mastro!A:A,TB_2018!A181,mastro!J:J)</f>
        <v>7174.8</v>
      </c>
      <c r="I181" s="15">
        <f>SUMIF(mastro!A:A,TB_2018!A181,mastro!K:K)</f>
        <v>7174.8</v>
      </c>
      <c r="J181" s="15">
        <f>SUMIF(mastro!A:A,TB_2018!A181,mastro!L:L)</f>
        <v>0</v>
      </c>
      <c r="K181" s="49">
        <f>SUMIF(mastro!A:A,TB_2018!A181,mastro!P:P)</f>
        <v>0</v>
      </c>
      <c r="L181" s="45"/>
    </row>
    <row r="182" spans="1:12" x14ac:dyDescent="0.2">
      <c r="A182" s="48" t="s">
        <v>608</v>
      </c>
      <c r="B182" s="11" t="s">
        <v>609</v>
      </c>
      <c r="C182" s="56" t="s">
        <v>62</v>
      </c>
      <c r="D182" s="56" t="s">
        <v>38</v>
      </c>
      <c r="E182" s="56" t="s">
        <v>37</v>
      </c>
      <c r="F182" s="18" t="s">
        <v>0</v>
      </c>
      <c r="G182" s="15">
        <f>SUMIF(mastro!A:A,TB_2018!A182,mastro!I:I)</f>
        <v>0</v>
      </c>
      <c r="H182" s="15">
        <f>SUMIF(mastro!A:A,TB_2018!A182,mastro!J:J)</f>
        <v>7089.6</v>
      </c>
      <c r="I182" s="15">
        <f>SUMIF(mastro!A:A,TB_2018!A182,mastro!K:K)</f>
        <v>7089.6</v>
      </c>
      <c r="J182" s="15">
        <f>SUMIF(mastro!A:A,TB_2018!A182,mastro!L:L)</f>
        <v>0</v>
      </c>
      <c r="K182" s="49">
        <f>SUMIF(mastro!A:A,TB_2018!A182,mastro!P:P)</f>
        <v>0</v>
      </c>
      <c r="L182" s="45"/>
    </row>
    <row r="183" spans="1:12" x14ac:dyDescent="0.2">
      <c r="A183" s="48" t="s">
        <v>610</v>
      </c>
      <c r="B183" s="11" t="s">
        <v>611</v>
      </c>
      <c r="C183" s="56" t="s">
        <v>62</v>
      </c>
      <c r="D183" s="56" t="s">
        <v>38</v>
      </c>
      <c r="E183" s="56" t="s">
        <v>37</v>
      </c>
      <c r="F183" s="18" t="s">
        <v>0</v>
      </c>
      <c r="G183" s="15">
        <f>SUMIF(mastro!A:A,TB_2018!A183,mastro!I:I)</f>
        <v>0</v>
      </c>
      <c r="H183" s="15">
        <f>SUMIF(mastro!A:A,TB_2018!A183,mastro!J:J)</f>
        <v>12849.6</v>
      </c>
      <c r="I183" s="15">
        <f>SUMIF(mastro!A:A,TB_2018!A183,mastro!K:K)</f>
        <v>12849.6</v>
      </c>
      <c r="J183" s="15">
        <f>SUMIF(mastro!A:A,TB_2018!A183,mastro!L:L)</f>
        <v>0</v>
      </c>
      <c r="K183" s="49">
        <f>SUMIF(mastro!A:A,TB_2018!A183,mastro!P:P)</f>
        <v>0</v>
      </c>
      <c r="L183" s="45"/>
    </row>
    <row r="184" spans="1:12" x14ac:dyDescent="0.2">
      <c r="A184" s="48" t="s">
        <v>612</v>
      </c>
      <c r="B184" s="11" t="s">
        <v>613</v>
      </c>
      <c r="C184" s="56" t="s">
        <v>62</v>
      </c>
      <c r="D184" s="56" t="s">
        <v>38</v>
      </c>
      <c r="E184" s="56" t="s">
        <v>37</v>
      </c>
      <c r="F184" s="18" t="s">
        <v>0</v>
      </c>
      <c r="G184" s="15">
        <f>SUMIF(mastro!A:A,TB_2018!A184,mastro!I:I)</f>
        <v>0</v>
      </c>
      <c r="H184" s="15">
        <f>SUMIF(mastro!A:A,TB_2018!A184,mastro!J:J)</f>
        <v>600</v>
      </c>
      <c r="I184" s="15">
        <f>SUMIF(mastro!A:A,TB_2018!A184,mastro!K:K)</f>
        <v>600</v>
      </c>
      <c r="J184" s="15">
        <f>SUMIF(mastro!A:A,TB_2018!A184,mastro!L:L)</f>
        <v>0</v>
      </c>
      <c r="K184" s="49">
        <f>SUMIF(mastro!A:A,TB_2018!A184,mastro!P:P)</f>
        <v>0</v>
      </c>
      <c r="L184" s="45"/>
    </row>
    <row r="185" spans="1:12" x14ac:dyDescent="0.2">
      <c r="A185" s="48" t="s">
        <v>614</v>
      </c>
      <c r="B185" s="11" t="s">
        <v>615</v>
      </c>
      <c r="C185" s="56" t="s">
        <v>62</v>
      </c>
      <c r="D185" s="56" t="s">
        <v>38</v>
      </c>
      <c r="E185" s="56" t="s">
        <v>37</v>
      </c>
      <c r="F185" s="18" t="s">
        <v>0</v>
      </c>
      <c r="G185" s="15">
        <f>SUMIF(mastro!A:A,TB_2018!A185,mastro!I:I)</f>
        <v>0</v>
      </c>
      <c r="H185" s="15">
        <f>SUMIF(mastro!A:A,TB_2018!A185,mastro!J:J)</f>
        <v>11180.4</v>
      </c>
      <c r="I185" s="15">
        <f>SUMIF(mastro!A:A,TB_2018!A185,mastro!K:K)</f>
        <v>11180.4</v>
      </c>
      <c r="J185" s="15">
        <f>SUMIF(mastro!A:A,TB_2018!A185,mastro!L:L)</f>
        <v>0</v>
      </c>
      <c r="K185" s="49">
        <f>SUMIF(mastro!A:A,TB_2018!A185,mastro!P:P)</f>
        <v>0</v>
      </c>
      <c r="L185" s="45"/>
    </row>
    <row r="186" spans="1:12" x14ac:dyDescent="0.2">
      <c r="A186" s="48" t="s">
        <v>616</v>
      </c>
      <c r="B186" s="11" t="s">
        <v>617</v>
      </c>
      <c r="C186" s="56" t="s">
        <v>62</v>
      </c>
      <c r="D186" s="56" t="s">
        <v>38</v>
      </c>
      <c r="E186" s="56" t="s">
        <v>37</v>
      </c>
      <c r="F186" s="18" t="s">
        <v>0</v>
      </c>
      <c r="G186" s="15">
        <f>SUMIF(mastro!A:A,TB_2018!A186,mastro!I:I)</f>
        <v>0</v>
      </c>
      <c r="H186" s="15">
        <f>SUMIF(mastro!A:A,TB_2018!A186,mastro!J:J)</f>
        <v>4740</v>
      </c>
      <c r="I186" s="15">
        <f>SUMIF(mastro!A:A,TB_2018!A186,mastro!K:K)</f>
        <v>4740</v>
      </c>
      <c r="J186" s="15">
        <f>SUMIF(mastro!A:A,TB_2018!A186,mastro!L:L)</f>
        <v>0</v>
      </c>
      <c r="K186" s="49">
        <f>SUMIF(mastro!A:A,TB_2018!A186,mastro!P:P)</f>
        <v>0</v>
      </c>
      <c r="L186" s="45"/>
    </row>
    <row r="187" spans="1:12" x14ac:dyDescent="0.2">
      <c r="A187" s="48" t="s">
        <v>618</v>
      </c>
      <c r="B187" s="11" t="s">
        <v>619</v>
      </c>
      <c r="C187" s="56" t="s">
        <v>62</v>
      </c>
      <c r="D187" s="56" t="s">
        <v>38</v>
      </c>
      <c r="E187" s="56" t="s">
        <v>37</v>
      </c>
      <c r="F187" s="18" t="s">
        <v>0</v>
      </c>
      <c r="G187" s="15">
        <f>SUMIF(mastro!A:A,TB_2018!A187,mastro!I:I)</f>
        <v>0</v>
      </c>
      <c r="H187" s="15">
        <f>SUMIF(mastro!A:A,TB_2018!A187,mastro!J:J)</f>
        <v>789.6</v>
      </c>
      <c r="I187" s="15">
        <f>SUMIF(mastro!A:A,TB_2018!A187,mastro!K:K)</f>
        <v>789.6</v>
      </c>
      <c r="J187" s="15">
        <f>SUMIF(mastro!A:A,TB_2018!A187,mastro!L:L)</f>
        <v>0</v>
      </c>
      <c r="K187" s="49">
        <f>SUMIF(mastro!A:A,TB_2018!A187,mastro!P:P)</f>
        <v>0</v>
      </c>
      <c r="L187" s="45"/>
    </row>
    <row r="188" spans="1:12" x14ac:dyDescent="0.2">
      <c r="A188" s="48" t="s">
        <v>620</v>
      </c>
      <c r="B188" s="11" t="s">
        <v>621</v>
      </c>
      <c r="C188" s="56" t="s">
        <v>62</v>
      </c>
      <c r="D188" s="56" t="s">
        <v>38</v>
      </c>
      <c r="E188" s="56" t="s">
        <v>37</v>
      </c>
      <c r="F188" s="18" t="s">
        <v>0</v>
      </c>
      <c r="G188" s="15">
        <f>SUMIF(mastro!A:A,TB_2018!A188,mastro!I:I)</f>
        <v>0</v>
      </c>
      <c r="H188" s="15">
        <f>SUMIF(mastro!A:A,TB_2018!A188,mastro!J:J)</f>
        <v>2469.6</v>
      </c>
      <c r="I188" s="15">
        <f>SUMIF(mastro!A:A,TB_2018!A188,mastro!K:K)</f>
        <v>2469.6</v>
      </c>
      <c r="J188" s="15">
        <f>SUMIF(mastro!A:A,TB_2018!A188,mastro!L:L)</f>
        <v>0</v>
      </c>
      <c r="K188" s="49">
        <f>SUMIF(mastro!A:A,TB_2018!A188,mastro!P:P)</f>
        <v>0</v>
      </c>
      <c r="L188" s="45"/>
    </row>
    <row r="189" spans="1:12" x14ac:dyDescent="0.2">
      <c r="A189" s="48" t="s">
        <v>622</v>
      </c>
      <c r="B189" s="11" t="s">
        <v>623</v>
      </c>
      <c r="C189" s="56" t="s">
        <v>62</v>
      </c>
      <c r="D189" s="56" t="s">
        <v>38</v>
      </c>
      <c r="E189" s="56" t="s">
        <v>37</v>
      </c>
      <c r="F189" s="18" t="s">
        <v>0</v>
      </c>
      <c r="G189" s="15">
        <f>SUMIF(mastro!A:A,TB_2018!A189,mastro!I:I)</f>
        <v>0</v>
      </c>
      <c r="H189" s="15">
        <f>SUMIF(mastro!A:A,TB_2018!A189,mastro!J:J)</f>
        <v>6960</v>
      </c>
      <c r="I189" s="15">
        <f>SUMIF(mastro!A:A,TB_2018!A189,mastro!K:K)</f>
        <v>6960</v>
      </c>
      <c r="J189" s="15">
        <f>SUMIF(mastro!A:A,TB_2018!A189,mastro!L:L)</f>
        <v>0</v>
      </c>
      <c r="K189" s="49">
        <f>SUMIF(mastro!A:A,TB_2018!A189,mastro!P:P)</f>
        <v>0</v>
      </c>
      <c r="L189" s="45"/>
    </row>
    <row r="190" spans="1:12" x14ac:dyDescent="0.2">
      <c r="A190" s="48" t="s">
        <v>624</v>
      </c>
      <c r="B190" s="11" t="s">
        <v>625</v>
      </c>
      <c r="C190" s="56" t="s">
        <v>62</v>
      </c>
      <c r="D190" s="56" t="s">
        <v>38</v>
      </c>
      <c r="E190" s="56" t="s">
        <v>37</v>
      </c>
      <c r="F190" s="18" t="s">
        <v>0</v>
      </c>
      <c r="G190" s="15">
        <f>SUMIF(mastro!A:A,TB_2018!A190,mastro!I:I)</f>
        <v>0</v>
      </c>
      <c r="H190" s="15">
        <f>SUMIF(mastro!A:A,TB_2018!A190,mastro!J:J)</f>
        <v>2052</v>
      </c>
      <c r="I190" s="15">
        <f>SUMIF(mastro!A:A,TB_2018!A190,mastro!K:K)</f>
        <v>2052</v>
      </c>
      <c r="J190" s="15">
        <f>SUMIF(mastro!A:A,TB_2018!A190,mastro!L:L)</f>
        <v>0</v>
      </c>
      <c r="K190" s="49">
        <f>SUMIF(mastro!A:A,TB_2018!A190,mastro!P:P)</f>
        <v>0</v>
      </c>
      <c r="L190" s="45"/>
    </row>
    <row r="191" spans="1:12" x14ac:dyDescent="0.2">
      <c r="A191" s="48" t="s">
        <v>626</v>
      </c>
      <c r="B191" s="11" t="s">
        <v>627</v>
      </c>
      <c r="C191" s="56" t="s">
        <v>62</v>
      </c>
      <c r="D191" s="56" t="s">
        <v>38</v>
      </c>
      <c r="E191" s="56" t="s">
        <v>37</v>
      </c>
      <c r="F191" s="18" t="s">
        <v>0</v>
      </c>
      <c r="G191" s="15">
        <f>SUMIF(mastro!A:A,TB_2018!A191,mastro!I:I)</f>
        <v>0</v>
      </c>
      <c r="H191" s="15">
        <f>SUMIF(mastro!A:A,TB_2018!A191,mastro!J:J)</f>
        <v>7800</v>
      </c>
      <c r="I191" s="15">
        <f>SUMIF(mastro!A:A,TB_2018!A191,mastro!K:K)</f>
        <v>7800</v>
      </c>
      <c r="J191" s="15">
        <f>SUMIF(mastro!A:A,TB_2018!A191,mastro!L:L)</f>
        <v>0</v>
      </c>
      <c r="K191" s="49">
        <f>SUMIF(mastro!A:A,TB_2018!A191,mastro!P:P)</f>
        <v>0</v>
      </c>
      <c r="L191" s="45"/>
    </row>
    <row r="192" spans="1:12" x14ac:dyDescent="0.2">
      <c r="A192" s="48" t="s">
        <v>628</v>
      </c>
      <c r="B192" s="11" t="s">
        <v>629</v>
      </c>
      <c r="C192" s="56" t="s">
        <v>62</v>
      </c>
      <c r="D192" s="56" t="s">
        <v>38</v>
      </c>
      <c r="E192" s="56" t="s">
        <v>37</v>
      </c>
      <c r="F192" s="18" t="s">
        <v>0</v>
      </c>
      <c r="G192" s="15">
        <f>SUMIF(mastro!A:A,TB_2018!A192,mastro!I:I)</f>
        <v>0</v>
      </c>
      <c r="H192" s="15">
        <f>SUMIF(mastro!A:A,TB_2018!A192,mastro!J:J)</f>
        <v>53220</v>
      </c>
      <c r="I192" s="15">
        <f>SUMIF(mastro!A:A,TB_2018!A192,mastro!K:K)</f>
        <v>53220</v>
      </c>
      <c r="J192" s="15">
        <f>SUMIF(mastro!A:A,TB_2018!A192,mastro!L:L)</f>
        <v>0</v>
      </c>
      <c r="K192" s="49">
        <f>SUMIF(mastro!A:A,TB_2018!A192,mastro!P:P)</f>
        <v>0</v>
      </c>
      <c r="L192" s="45"/>
    </row>
    <row r="193" spans="1:12" x14ac:dyDescent="0.2">
      <c r="A193" s="48" t="s">
        <v>630</v>
      </c>
      <c r="B193" s="11" t="s">
        <v>631</v>
      </c>
      <c r="C193" s="56" t="s">
        <v>62</v>
      </c>
      <c r="D193" s="56" t="s">
        <v>38</v>
      </c>
      <c r="E193" s="56" t="s">
        <v>37</v>
      </c>
      <c r="F193" s="18" t="s">
        <v>0</v>
      </c>
      <c r="G193" s="15">
        <f>SUMIF(mastro!A:A,TB_2018!A193,mastro!I:I)</f>
        <v>0</v>
      </c>
      <c r="H193" s="15">
        <f>SUMIF(mastro!A:A,TB_2018!A193,mastro!J:J)</f>
        <v>11919.6</v>
      </c>
      <c r="I193" s="15">
        <f>SUMIF(mastro!A:A,TB_2018!A193,mastro!K:K)</f>
        <v>11919.6</v>
      </c>
      <c r="J193" s="15">
        <f>SUMIF(mastro!A:A,TB_2018!A193,mastro!L:L)</f>
        <v>0</v>
      </c>
      <c r="K193" s="49">
        <f>SUMIF(mastro!A:A,TB_2018!A193,mastro!P:P)</f>
        <v>0</v>
      </c>
      <c r="L193" s="45"/>
    </row>
    <row r="194" spans="1:12" x14ac:dyDescent="0.2">
      <c r="A194" s="48" t="s">
        <v>632</v>
      </c>
      <c r="B194" s="11" t="s">
        <v>633</v>
      </c>
      <c r="C194" s="56" t="s">
        <v>62</v>
      </c>
      <c r="D194" s="56" t="s">
        <v>38</v>
      </c>
      <c r="E194" s="56" t="s">
        <v>37</v>
      </c>
      <c r="F194" s="18" t="s">
        <v>0</v>
      </c>
      <c r="G194" s="15">
        <f>SUMIF(mastro!A:A,TB_2018!A194,mastro!I:I)</f>
        <v>0</v>
      </c>
      <c r="H194" s="15">
        <f>SUMIF(mastro!A:A,TB_2018!A194,mastro!J:J)</f>
        <v>4760.3999999999996</v>
      </c>
      <c r="I194" s="15">
        <f>SUMIF(mastro!A:A,TB_2018!A194,mastro!K:K)</f>
        <v>4760.3999999999996</v>
      </c>
      <c r="J194" s="15">
        <f>SUMIF(mastro!A:A,TB_2018!A194,mastro!L:L)</f>
        <v>0</v>
      </c>
      <c r="K194" s="49">
        <f>SUMIF(mastro!A:A,TB_2018!A194,mastro!P:P)</f>
        <v>0</v>
      </c>
      <c r="L194" s="45"/>
    </row>
    <row r="195" spans="1:12" x14ac:dyDescent="0.2">
      <c r="A195" s="48" t="s">
        <v>634</v>
      </c>
      <c r="B195" s="11" t="s">
        <v>635</v>
      </c>
      <c r="C195" s="56" t="s">
        <v>62</v>
      </c>
      <c r="D195" s="56" t="s">
        <v>38</v>
      </c>
      <c r="E195" s="56" t="s">
        <v>37</v>
      </c>
      <c r="F195" s="18" t="s">
        <v>0</v>
      </c>
      <c r="G195" s="15">
        <f>SUMIF(mastro!A:A,TB_2018!A195,mastro!I:I)</f>
        <v>0</v>
      </c>
      <c r="H195" s="15">
        <f>SUMIF(mastro!A:A,TB_2018!A195,mastro!J:J)</f>
        <v>1980</v>
      </c>
      <c r="I195" s="15">
        <f>SUMIF(mastro!A:A,TB_2018!A195,mastro!K:K)</f>
        <v>1980</v>
      </c>
      <c r="J195" s="15">
        <f>SUMIF(mastro!A:A,TB_2018!A195,mastro!L:L)</f>
        <v>0</v>
      </c>
      <c r="K195" s="49">
        <f>SUMIF(mastro!A:A,TB_2018!A195,mastro!P:P)</f>
        <v>0</v>
      </c>
      <c r="L195" s="45"/>
    </row>
    <row r="196" spans="1:12" x14ac:dyDescent="0.2">
      <c r="A196" s="48" t="s">
        <v>636</v>
      </c>
      <c r="B196" s="11" t="s">
        <v>637</v>
      </c>
      <c r="C196" s="56" t="s">
        <v>62</v>
      </c>
      <c r="D196" s="56" t="s">
        <v>38</v>
      </c>
      <c r="E196" s="56" t="s">
        <v>37</v>
      </c>
      <c r="F196" s="18" t="s">
        <v>0</v>
      </c>
      <c r="G196" s="15">
        <f>SUMIF(mastro!A:A,TB_2018!A196,mastro!I:I)</f>
        <v>0</v>
      </c>
      <c r="H196" s="15">
        <f>SUMIF(mastro!A:A,TB_2018!A196,mastro!J:J)</f>
        <v>3565.2</v>
      </c>
      <c r="I196" s="15">
        <f>SUMIF(mastro!A:A,TB_2018!A196,mastro!K:K)</f>
        <v>3565.2</v>
      </c>
      <c r="J196" s="15">
        <f>SUMIF(mastro!A:A,TB_2018!A196,mastro!L:L)</f>
        <v>0</v>
      </c>
      <c r="K196" s="49">
        <f>SUMIF(mastro!A:A,TB_2018!A196,mastro!P:P)</f>
        <v>0</v>
      </c>
      <c r="L196" s="45"/>
    </row>
    <row r="197" spans="1:12" x14ac:dyDescent="0.2">
      <c r="A197" s="48" t="s">
        <v>638</v>
      </c>
      <c r="B197" s="11" t="s">
        <v>639</v>
      </c>
      <c r="C197" s="56" t="s">
        <v>62</v>
      </c>
      <c r="D197" s="56" t="s">
        <v>38</v>
      </c>
      <c r="E197" s="56" t="s">
        <v>37</v>
      </c>
      <c r="F197" s="18" t="s">
        <v>0</v>
      </c>
      <c r="G197" s="15">
        <f>SUMIF(mastro!A:A,TB_2018!A197,mastro!I:I)</f>
        <v>0</v>
      </c>
      <c r="H197" s="15">
        <f>SUMIF(mastro!A:A,TB_2018!A197,mastro!J:J)</f>
        <v>5280</v>
      </c>
      <c r="I197" s="15">
        <f>SUMIF(mastro!A:A,TB_2018!A197,mastro!K:K)</f>
        <v>5280</v>
      </c>
      <c r="J197" s="15">
        <f>SUMIF(mastro!A:A,TB_2018!A197,mastro!L:L)</f>
        <v>0</v>
      </c>
      <c r="K197" s="49">
        <f>SUMIF(mastro!A:A,TB_2018!A197,mastro!P:P)</f>
        <v>0</v>
      </c>
      <c r="L197" s="45"/>
    </row>
    <row r="198" spans="1:12" x14ac:dyDescent="0.2">
      <c r="A198" s="48" t="s">
        <v>640</v>
      </c>
      <c r="B198" s="11" t="s">
        <v>641</v>
      </c>
      <c r="C198" s="56" t="s">
        <v>62</v>
      </c>
      <c r="D198" s="56" t="s">
        <v>38</v>
      </c>
      <c r="E198" s="56" t="s">
        <v>37</v>
      </c>
      <c r="F198" s="18" t="s">
        <v>0</v>
      </c>
      <c r="G198" s="15">
        <f>SUMIF(mastro!A:A,TB_2018!A198,mastro!I:I)</f>
        <v>0</v>
      </c>
      <c r="H198" s="15">
        <f>SUMIF(mastro!A:A,TB_2018!A198,mastro!J:J)</f>
        <v>4449.6000000000004</v>
      </c>
      <c r="I198" s="15">
        <f>SUMIF(mastro!A:A,TB_2018!A198,mastro!K:K)</f>
        <v>4449.6000000000004</v>
      </c>
      <c r="J198" s="15">
        <f>SUMIF(mastro!A:A,TB_2018!A198,mastro!L:L)</f>
        <v>0</v>
      </c>
      <c r="K198" s="49">
        <f>SUMIF(mastro!A:A,TB_2018!A198,mastro!P:P)</f>
        <v>0</v>
      </c>
      <c r="L198" s="45"/>
    </row>
    <row r="199" spans="1:12" x14ac:dyDescent="0.2">
      <c r="A199" s="48" t="s">
        <v>642</v>
      </c>
      <c r="B199" s="11" t="s">
        <v>643</v>
      </c>
      <c r="C199" s="56" t="s">
        <v>62</v>
      </c>
      <c r="D199" s="56" t="s">
        <v>38</v>
      </c>
      <c r="E199" s="56" t="s">
        <v>37</v>
      </c>
      <c r="F199" s="18" t="s">
        <v>0</v>
      </c>
      <c r="G199" s="15">
        <f>SUMIF(mastro!A:A,TB_2018!A199,mastro!I:I)</f>
        <v>0</v>
      </c>
      <c r="H199" s="15">
        <f>SUMIF(mastro!A:A,TB_2018!A199,mastro!J:J)</f>
        <v>9034.7999999999993</v>
      </c>
      <c r="I199" s="15">
        <f>SUMIF(mastro!A:A,TB_2018!A199,mastro!K:K)</f>
        <v>9034.7999999999993</v>
      </c>
      <c r="J199" s="15">
        <f>SUMIF(mastro!A:A,TB_2018!A199,mastro!L:L)</f>
        <v>0</v>
      </c>
      <c r="K199" s="49">
        <f>SUMIF(mastro!A:A,TB_2018!A199,mastro!P:P)</f>
        <v>0</v>
      </c>
      <c r="L199" s="45"/>
    </row>
    <row r="200" spans="1:12" x14ac:dyDescent="0.2">
      <c r="A200" s="48" t="s">
        <v>644</v>
      </c>
      <c r="B200" s="11" t="s">
        <v>645</v>
      </c>
      <c r="C200" s="56" t="s">
        <v>62</v>
      </c>
      <c r="D200" s="56" t="s">
        <v>38</v>
      </c>
      <c r="E200" s="56" t="s">
        <v>37</v>
      </c>
      <c r="F200" s="18" t="s">
        <v>0</v>
      </c>
      <c r="G200" s="15">
        <f>SUMIF(mastro!A:A,TB_2018!A200,mastro!I:I)</f>
        <v>0</v>
      </c>
      <c r="H200" s="15">
        <f>SUMIF(mastro!A:A,TB_2018!A200,mastro!J:J)</f>
        <v>5940</v>
      </c>
      <c r="I200" s="15">
        <f>SUMIF(mastro!A:A,TB_2018!A200,mastro!K:K)</f>
        <v>5940</v>
      </c>
      <c r="J200" s="15">
        <f>SUMIF(mastro!A:A,TB_2018!A200,mastro!L:L)</f>
        <v>0</v>
      </c>
      <c r="K200" s="49">
        <f>SUMIF(mastro!A:A,TB_2018!A200,mastro!P:P)</f>
        <v>0</v>
      </c>
      <c r="L200" s="45"/>
    </row>
    <row r="201" spans="1:12" x14ac:dyDescent="0.2">
      <c r="A201" s="48" t="s">
        <v>646</v>
      </c>
      <c r="B201" s="11" t="s">
        <v>647</v>
      </c>
      <c r="C201" s="56" t="s">
        <v>62</v>
      </c>
      <c r="D201" s="56" t="s">
        <v>38</v>
      </c>
      <c r="E201" s="56" t="s">
        <v>37</v>
      </c>
      <c r="F201" s="18" t="s">
        <v>0</v>
      </c>
      <c r="G201" s="15">
        <f>SUMIF(mastro!A:A,TB_2018!A201,mastro!I:I)</f>
        <v>0</v>
      </c>
      <c r="H201" s="15">
        <f>SUMIF(mastro!A:A,TB_2018!A201,mastro!J:J)</f>
        <v>1980</v>
      </c>
      <c r="I201" s="15">
        <f>SUMIF(mastro!A:A,TB_2018!A201,mastro!K:K)</f>
        <v>1980</v>
      </c>
      <c r="J201" s="15">
        <f>SUMIF(mastro!A:A,TB_2018!A201,mastro!L:L)</f>
        <v>0</v>
      </c>
      <c r="K201" s="49">
        <f>SUMIF(mastro!A:A,TB_2018!A201,mastro!P:P)</f>
        <v>0</v>
      </c>
      <c r="L201" s="45"/>
    </row>
    <row r="202" spans="1:12" x14ac:dyDescent="0.2">
      <c r="A202" s="48" t="s">
        <v>648</v>
      </c>
      <c r="B202" s="11" t="s">
        <v>649</v>
      </c>
      <c r="C202" s="56" t="s">
        <v>62</v>
      </c>
      <c r="D202" s="56" t="s">
        <v>38</v>
      </c>
      <c r="E202" s="56" t="s">
        <v>37</v>
      </c>
      <c r="F202" s="18" t="s">
        <v>0</v>
      </c>
      <c r="G202" s="15">
        <f>SUMIF(mastro!A:A,TB_2018!A202,mastro!I:I)</f>
        <v>0</v>
      </c>
      <c r="H202" s="15">
        <f>SUMIF(mastro!A:A,TB_2018!A202,mastro!J:J)</f>
        <v>7740</v>
      </c>
      <c r="I202" s="15">
        <f>SUMIF(mastro!A:A,TB_2018!A202,mastro!K:K)</f>
        <v>7740</v>
      </c>
      <c r="J202" s="15">
        <f>SUMIF(mastro!A:A,TB_2018!A202,mastro!L:L)</f>
        <v>0</v>
      </c>
      <c r="K202" s="49">
        <f>SUMIF(mastro!A:A,TB_2018!A202,mastro!P:P)</f>
        <v>0</v>
      </c>
      <c r="L202" s="45"/>
    </row>
    <row r="203" spans="1:12" x14ac:dyDescent="0.2">
      <c r="A203" s="48" t="s">
        <v>650</v>
      </c>
      <c r="B203" s="11" t="s">
        <v>651</v>
      </c>
      <c r="C203" s="56" t="s">
        <v>62</v>
      </c>
      <c r="D203" s="56" t="s">
        <v>38</v>
      </c>
      <c r="E203" s="56" t="s">
        <v>37</v>
      </c>
      <c r="F203" s="18" t="s">
        <v>0</v>
      </c>
      <c r="G203" s="15">
        <f>SUMIF(mastro!A:A,TB_2018!A203,mastro!I:I)</f>
        <v>0</v>
      </c>
      <c r="H203" s="15">
        <f>SUMIF(mastro!A:A,TB_2018!A203,mastro!J:J)</f>
        <v>29010</v>
      </c>
      <c r="I203" s="15">
        <f>SUMIF(mastro!A:A,TB_2018!A203,mastro!K:K)</f>
        <v>29010</v>
      </c>
      <c r="J203" s="15">
        <f>SUMIF(mastro!A:A,TB_2018!A203,mastro!L:L)</f>
        <v>0</v>
      </c>
      <c r="K203" s="49">
        <f>SUMIF(mastro!A:A,TB_2018!A203,mastro!P:P)</f>
        <v>0</v>
      </c>
      <c r="L203" s="45"/>
    </row>
    <row r="204" spans="1:12" x14ac:dyDescent="0.2">
      <c r="A204" s="48" t="s">
        <v>652</v>
      </c>
      <c r="B204" s="11" t="s">
        <v>653</v>
      </c>
      <c r="C204" s="56" t="s">
        <v>62</v>
      </c>
      <c r="D204" s="56" t="s">
        <v>38</v>
      </c>
      <c r="E204" s="56" t="s">
        <v>37</v>
      </c>
      <c r="F204" s="18" t="s">
        <v>0</v>
      </c>
      <c r="G204" s="15">
        <f>SUMIF(mastro!A:A,TB_2018!A204,mastro!I:I)</f>
        <v>0</v>
      </c>
      <c r="H204" s="15">
        <f>SUMIF(mastro!A:A,TB_2018!A204,mastro!J:J)</f>
        <v>11829.6</v>
      </c>
      <c r="I204" s="15">
        <f>SUMIF(mastro!A:A,TB_2018!A204,mastro!K:K)</f>
        <v>11829.6</v>
      </c>
      <c r="J204" s="15">
        <f>SUMIF(mastro!A:A,TB_2018!A204,mastro!L:L)</f>
        <v>0</v>
      </c>
      <c r="K204" s="49">
        <f>SUMIF(mastro!A:A,TB_2018!A204,mastro!P:P)</f>
        <v>0</v>
      </c>
      <c r="L204" s="45"/>
    </row>
    <row r="205" spans="1:12" x14ac:dyDescent="0.2">
      <c r="A205" s="48" t="s">
        <v>654</v>
      </c>
      <c r="B205" s="11" t="s">
        <v>655</v>
      </c>
      <c r="C205" s="56" t="s">
        <v>62</v>
      </c>
      <c r="D205" s="56" t="s">
        <v>38</v>
      </c>
      <c r="E205" s="56" t="s">
        <v>37</v>
      </c>
      <c r="F205" s="18" t="s">
        <v>0</v>
      </c>
      <c r="G205" s="15">
        <f>SUMIF(mastro!A:A,TB_2018!A205,mastro!I:I)</f>
        <v>0</v>
      </c>
      <c r="H205" s="15">
        <f>SUMIF(mastro!A:A,TB_2018!A205,mastro!J:J)</f>
        <v>3069.6</v>
      </c>
      <c r="I205" s="15">
        <f>SUMIF(mastro!A:A,TB_2018!A205,mastro!K:K)</f>
        <v>3069.6</v>
      </c>
      <c r="J205" s="15">
        <f>SUMIF(mastro!A:A,TB_2018!A205,mastro!L:L)</f>
        <v>0</v>
      </c>
      <c r="K205" s="49">
        <f>SUMIF(mastro!A:A,TB_2018!A205,mastro!P:P)</f>
        <v>0</v>
      </c>
      <c r="L205" s="45"/>
    </row>
    <row r="206" spans="1:12" x14ac:dyDescent="0.2">
      <c r="A206" s="48" t="s">
        <v>656</v>
      </c>
      <c r="B206" s="11" t="s">
        <v>657</v>
      </c>
      <c r="C206" s="56" t="s">
        <v>62</v>
      </c>
      <c r="D206" s="56" t="s">
        <v>38</v>
      </c>
      <c r="E206" s="56" t="s">
        <v>37</v>
      </c>
      <c r="F206" s="18" t="s">
        <v>0</v>
      </c>
      <c r="G206" s="15">
        <f>SUMIF(mastro!A:A,TB_2018!A206,mastro!I:I)</f>
        <v>0</v>
      </c>
      <c r="H206" s="15">
        <f>SUMIF(mastro!A:A,TB_2018!A206,mastro!J:J)</f>
        <v>3480</v>
      </c>
      <c r="I206" s="15">
        <f>SUMIF(mastro!A:A,TB_2018!A206,mastro!K:K)</f>
        <v>3480</v>
      </c>
      <c r="J206" s="15">
        <f>SUMIF(mastro!A:A,TB_2018!A206,mastro!L:L)</f>
        <v>0</v>
      </c>
      <c r="K206" s="49">
        <f>SUMIF(mastro!A:A,TB_2018!A206,mastro!P:P)</f>
        <v>0</v>
      </c>
      <c r="L206" s="45"/>
    </row>
    <row r="207" spans="1:12" x14ac:dyDescent="0.2">
      <c r="A207" s="48" t="s">
        <v>658</v>
      </c>
      <c r="B207" s="11" t="s">
        <v>659</v>
      </c>
      <c r="C207" s="56" t="s">
        <v>62</v>
      </c>
      <c r="D207" s="56" t="s">
        <v>38</v>
      </c>
      <c r="E207" s="56" t="s">
        <v>37</v>
      </c>
      <c r="F207" s="18" t="s">
        <v>0</v>
      </c>
      <c r="G207" s="15">
        <f>SUMIF(mastro!A:A,TB_2018!A207,mastro!I:I)</f>
        <v>0</v>
      </c>
      <c r="H207" s="15">
        <f>SUMIF(mastro!A:A,TB_2018!A207,mastro!J:J)</f>
        <v>17310</v>
      </c>
      <c r="I207" s="15">
        <f>SUMIF(mastro!A:A,TB_2018!A207,mastro!K:K)</f>
        <v>17310</v>
      </c>
      <c r="J207" s="15">
        <f>SUMIF(mastro!A:A,TB_2018!A207,mastro!L:L)</f>
        <v>0</v>
      </c>
      <c r="K207" s="49">
        <f>SUMIF(mastro!A:A,TB_2018!A207,mastro!P:P)</f>
        <v>0</v>
      </c>
      <c r="L207" s="45"/>
    </row>
    <row r="208" spans="1:12" x14ac:dyDescent="0.2">
      <c r="A208" s="48" t="s">
        <v>660</v>
      </c>
      <c r="B208" s="11" t="s">
        <v>661</v>
      </c>
      <c r="C208" s="56" t="s">
        <v>62</v>
      </c>
      <c r="D208" s="56" t="s">
        <v>38</v>
      </c>
      <c r="E208" s="56" t="s">
        <v>37</v>
      </c>
      <c r="F208" s="18" t="s">
        <v>0</v>
      </c>
      <c r="G208" s="15">
        <f>SUMIF(mastro!A:A,TB_2018!A208,mastro!I:I)</f>
        <v>0</v>
      </c>
      <c r="H208" s="15">
        <f>SUMIF(mastro!A:A,TB_2018!A208,mastro!J:J)</f>
        <v>4980</v>
      </c>
      <c r="I208" s="15">
        <f>SUMIF(mastro!A:A,TB_2018!A208,mastro!K:K)</f>
        <v>4980</v>
      </c>
      <c r="J208" s="15">
        <f>SUMIF(mastro!A:A,TB_2018!A208,mastro!L:L)</f>
        <v>0</v>
      </c>
      <c r="K208" s="49">
        <f>SUMIF(mastro!A:A,TB_2018!A208,mastro!P:P)</f>
        <v>0</v>
      </c>
      <c r="L208" s="45"/>
    </row>
    <row r="209" spans="1:12" x14ac:dyDescent="0.2">
      <c r="A209" s="48" t="s">
        <v>662</v>
      </c>
      <c r="B209" s="11" t="s">
        <v>663</v>
      </c>
      <c r="C209" s="56" t="s">
        <v>62</v>
      </c>
      <c r="D209" s="56" t="s">
        <v>38</v>
      </c>
      <c r="E209" s="56" t="s">
        <v>37</v>
      </c>
      <c r="F209" s="18" t="s">
        <v>0</v>
      </c>
      <c r="G209" s="15">
        <f>SUMIF(mastro!A:A,TB_2018!A209,mastro!I:I)</f>
        <v>0</v>
      </c>
      <c r="H209" s="15">
        <f>SUMIF(mastro!A:A,TB_2018!A209,mastro!J:J)</f>
        <v>9380.4</v>
      </c>
      <c r="I209" s="15">
        <f>SUMIF(mastro!A:A,TB_2018!A209,mastro!K:K)</f>
        <v>9380.4</v>
      </c>
      <c r="J209" s="15">
        <f>SUMIF(mastro!A:A,TB_2018!A209,mastro!L:L)</f>
        <v>0</v>
      </c>
      <c r="K209" s="49">
        <f>SUMIF(mastro!A:A,TB_2018!A209,mastro!P:P)</f>
        <v>0</v>
      </c>
      <c r="L209" s="45"/>
    </row>
    <row r="210" spans="1:12" x14ac:dyDescent="0.2">
      <c r="A210" s="48" t="s">
        <v>664</v>
      </c>
      <c r="B210" s="11" t="s">
        <v>665</v>
      </c>
      <c r="C210" s="56" t="s">
        <v>62</v>
      </c>
      <c r="D210" s="56" t="s">
        <v>38</v>
      </c>
      <c r="E210" s="56" t="s">
        <v>37</v>
      </c>
      <c r="F210" s="18" t="s">
        <v>0</v>
      </c>
      <c r="G210" s="15">
        <f>SUMIF(mastro!A:A,TB_2018!A210,mastro!I:I)</f>
        <v>0</v>
      </c>
      <c r="H210" s="15">
        <f>SUMIF(mastro!A:A,TB_2018!A210,mastro!J:J)</f>
        <v>5859.6</v>
      </c>
      <c r="I210" s="15">
        <f>SUMIF(mastro!A:A,TB_2018!A210,mastro!K:K)</f>
        <v>5859.6</v>
      </c>
      <c r="J210" s="15">
        <f>SUMIF(mastro!A:A,TB_2018!A210,mastro!L:L)</f>
        <v>0</v>
      </c>
      <c r="K210" s="49">
        <f>SUMIF(mastro!A:A,TB_2018!A210,mastro!P:P)</f>
        <v>0</v>
      </c>
      <c r="L210" s="45"/>
    </row>
    <row r="211" spans="1:12" x14ac:dyDescent="0.2">
      <c r="A211" s="48" t="s">
        <v>666</v>
      </c>
      <c r="B211" s="11" t="s">
        <v>667</v>
      </c>
      <c r="C211" s="56" t="s">
        <v>62</v>
      </c>
      <c r="D211" s="56" t="s">
        <v>38</v>
      </c>
      <c r="E211" s="56" t="s">
        <v>37</v>
      </c>
      <c r="F211" s="18" t="s">
        <v>0</v>
      </c>
      <c r="G211" s="15">
        <f>SUMIF(mastro!A:A,TB_2018!A211,mastro!I:I)</f>
        <v>0</v>
      </c>
      <c r="H211" s="15">
        <f>SUMIF(mastro!A:A,TB_2018!A211,mastro!J:J)</f>
        <v>1689.6</v>
      </c>
      <c r="I211" s="15">
        <f>SUMIF(mastro!A:A,TB_2018!A211,mastro!K:K)</f>
        <v>1689.6</v>
      </c>
      <c r="J211" s="15">
        <f>SUMIF(mastro!A:A,TB_2018!A211,mastro!L:L)</f>
        <v>0</v>
      </c>
      <c r="K211" s="49">
        <f>SUMIF(mastro!A:A,TB_2018!A211,mastro!P:P)</f>
        <v>0</v>
      </c>
      <c r="L211" s="45"/>
    </row>
    <row r="212" spans="1:12" x14ac:dyDescent="0.2">
      <c r="A212" s="48" t="s">
        <v>176</v>
      </c>
      <c r="B212" s="11" t="s">
        <v>317</v>
      </c>
      <c r="C212" s="56" t="s">
        <v>62</v>
      </c>
      <c r="D212" s="56" t="s">
        <v>38</v>
      </c>
      <c r="E212" s="56" t="s">
        <v>37</v>
      </c>
      <c r="F212" s="18" t="s">
        <v>0</v>
      </c>
      <c r="G212" s="15">
        <f>SUMIF(mastro!A:A,TB_2018!A212,mastro!I:I)</f>
        <v>0</v>
      </c>
      <c r="H212" s="15">
        <f>SUMIF(mastro!A:A,TB_2018!A212,mastro!J:J)</f>
        <v>6980.4</v>
      </c>
      <c r="I212" s="15">
        <f>SUMIF(mastro!A:A,TB_2018!A212,mastro!K:K)</f>
        <v>6980.4</v>
      </c>
      <c r="J212" s="15">
        <f>SUMIF(mastro!A:A,TB_2018!A212,mastro!L:L)</f>
        <v>0</v>
      </c>
      <c r="K212" s="49">
        <f>SUMIF(mastro!A:A,TB_2018!A212,mastro!P:P)</f>
        <v>0</v>
      </c>
      <c r="L212" s="45"/>
    </row>
    <row r="213" spans="1:12" x14ac:dyDescent="0.2">
      <c r="A213" s="48" t="s">
        <v>177</v>
      </c>
      <c r="B213" s="11" t="s">
        <v>318</v>
      </c>
      <c r="C213" s="8" t="s">
        <v>34</v>
      </c>
      <c r="D213" s="8" t="s">
        <v>35</v>
      </c>
      <c r="E213" s="8" t="s">
        <v>36</v>
      </c>
      <c r="F213" s="18" t="s">
        <v>12</v>
      </c>
      <c r="G213" s="15">
        <f>SUMIF(mastro!A:A,TB_2018!A213,mastro!I:I)</f>
        <v>239310</v>
      </c>
      <c r="H213" s="15">
        <f>SUMIF(mastro!A:A,TB_2018!A213,mastro!J:J)</f>
        <v>0</v>
      </c>
      <c r="I213" s="15">
        <f>SUMIF(mastro!A:A,TB_2018!A213,mastro!K:K)</f>
        <v>17154</v>
      </c>
      <c r="J213" s="15">
        <f>SUMIF(mastro!A:A,TB_2018!A213,mastro!L:L)</f>
        <v>-17154</v>
      </c>
      <c r="K213" s="49">
        <f>SUMIF(mastro!A:A,TB_2018!A213,mastro!P:P)</f>
        <v>222156</v>
      </c>
      <c r="L213" s="45"/>
    </row>
    <row r="214" spans="1:12" x14ac:dyDescent="0.2">
      <c r="A214" s="48" t="s">
        <v>178</v>
      </c>
      <c r="B214" s="11" t="s">
        <v>319</v>
      </c>
      <c r="C214" s="56" t="s">
        <v>62</v>
      </c>
      <c r="D214" s="56" t="s">
        <v>38</v>
      </c>
      <c r="E214" s="56" t="s">
        <v>37</v>
      </c>
      <c r="F214" s="18" t="s">
        <v>0</v>
      </c>
      <c r="G214" s="15">
        <f>SUMIF(mastro!A:A,TB_2018!A214,mastro!I:I)</f>
        <v>0</v>
      </c>
      <c r="H214" s="15">
        <f>SUMIF(mastro!A:A,TB_2018!A214,mastro!J:J)</f>
        <v>118035.6</v>
      </c>
      <c r="I214" s="15">
        <f>SUMIF(mastro!A:A,TB_2018!A214,mastro!K:K)</f>
        <v>118035.6</v>
      </c>
      <c r="J214" s="15">
        <f>SUMIF(mastro!A:A,TB_2018!A214,mastro!L:L)</f>
        <v>0</v>
      </c>
      <c r="K214" s="49">
        <f>SUMIF(mastro!A:A,TB_2018!A214,mastro!P:P)</f>
        <v>0</v>
      </c>
      <c r="L214" s="45"/>
    </row>
    <row r="215" spans="1:12" x14ac:dyDescent="0.2">
      <c r="A215" s="48" t="s">
        <v>179</v>
      </c>
      <c r="B215" s="11" t="s">
        <v>320</v>
      </c>
      <c r="C215" s="56" t="s">
        <v>62</v>
      </c>
      <c r="D215" s="56" t="s">
        <v>38</v>
      </c>
      <c r="E215" s="56" t="s">
        <v>37</v>
      </c>
      <c r="F215" s="18" t="s">
        <v>0</v>
      </c>
      <c r="G215" s="15">
        <f>SUMIF(mastro!A:A,TB_2018!A215,mastro!I:I)</f>
        <v>0</v>
      </c>
      <c r="H215" s="15">
        <f>SUMIF(mastro!A:A,TB_2018!A215,mastro!J:J)</f>
        <v>2979.6</v>
      </c>
      <c r="I215" s="15">
        <f>SUMIF(mastro!A:A,TB_2018!A215,mastro!K:K)</f>
        <v>2979.6</v>
      </c>
      <c r="J215" s="15">
        <f>SUMIF(mastro!A:A,TB_2018!A215,mastro!L:L)</f>
        <v>0</v>
      </c>
      <c r="K215" s="49">
        <f>SUMIF(mastro!A:A,TB_2018!A215,mastro!P:P)</f>
        <v>0</v>
      </c>
      <c r="L215" s="45"/>
    </row>
    <row r="216" spans="1:12" x14ac:dyDescent="0.2">
      <c r="A216" s="48" t="s">
        <v>180</v>
      </c>
      <c r="B216" s="11" t="s">
        <v>321</v>
      </c>
      <c r="C216" s="56" t="s">
        <v>62</v>
      </c>
      <c r="D216" s="56" t="s">
        <v>38</v>
      </c>
      <c r="E216" s="56" t="s">
        <v>37</v>
      </c>
      <c r="F216" s="18" t="s">
        <v>0</v>
      </c>
      <c r="G216" s="15">
        <f>SUMIF(mastro!A:A,TB_2018!A216,mastro!I:I)</f>
        <v>0</v>
      </c>
      <c r="H216" s="15">
        <f>SUMIF(mastro!A:A,TB_2018!A216,mastro!J:J)</f>
        <v>4474.8</v>
      </c>
      <c r="I216" s="15">
        <f>SUMIF(mastro!A:A,TB_2018!A216,mastro!K:K)</f>
        <v>4474.8</v>
      </c>
      <c r="J216" s="15">
        <f>SUMIF(mastro!A:A,TB_2018!A216,mastro!L:L)</f>
        <v>0</v>
      </c>
      <c r="K216" s="49">
        <f>SUMIF(mastro!A:A,TB_2018!A216,mastro!P:P)</f>
        <v>0</v>
      </c>
      <c r="L216" s="45"/>
    </row>
    <row r="217" spans="1:12" x14ac:dyDescent="0.2">
      <c r="A217" s="48" t="s">
        <v>181</v>
      </c>
      <c r="B217" s="11" t="s">
        <v>322</v>
      </c>
      <c r="C217" s="56" t="s">
        <v>62</v>
      </c>
      <c r="D217" s="56" t="s">
        <v>38</v>
      </c>
      <c r="E217" s="56" t="s">
        <v>37</v>
      </c>
      <c r="F217" s="18" t="s">
        <v>0</v>
      </c>
      <c r="G217" s="15">
        <f>SUMIF(mastro!A:A,TB_2018!A217,mastro!I:I)</f>
        <v>0</v>
      </c>
      <c r="H217" s="15">
        <f>SUMIF(mastro!A:A,TB_2018!A217,mastro!J:J)</f>
        <v>11114.4</v>
      </c>
      <c r="I217" s="15">
        <f>SUMIF(mastro!A:A,TB_2018!A217,mastro!K:K)</f>
        <v>11114.4</v>
      </c>
      <c r="J217" s="15">
        <f>SUMIF(mastro!A:A,TB_2018!A217,mastro!L:L)</f>
        <v>0</v>
      </c>
      <c r="K217" s="49">
        <f>SUMIF(mastro!A:A,TB_2018!A217,mastro!P:P)</f>
        <v>0</v>
      </c>
      <c r="L217" s="45"/>
    </row>
    <row r="218" spans="1:12" x14ac:dyDescent="0.2">
      <c r="A218" s="48" t="s">
        <v>182</v>
      </c>
      <c r="B218" s="11" t="s">
        <v>323</v>
      </c>
      <c r="C218" s="56" t="s">
        <v>62</v>
      </c>
      <c r="D218" s="56" t="s">
        <v>38</v>
      </c>
      <c r="E218" s="56" t="s">
        <v>37</v>
      </c>
      <c r="F218" s="18" t="s">
        <v>0</v>
      </c>
      <c r="G218" s="15">
        <f>SUMIF(mastro!A:A,TB_2018!A218,mastro!I:I)</f>
        <v>0</v>
      </c>
      <c r="H218" s="15">
        <f>SUMIF(mastro!A:A,TB_2018!A218,mastro!J:J)</f>
        <v>5990.4</v>
      </c>
      <c r="I218" s="15">
        <f>SUMIF(mastro!A:A,TB_2018!A218,mastro!K:K)</f>
        <v>5990.4</v>
      </c>
      <c r="J218" s="15">
        <f>SUMIF(mastro!A:A,TB_2018!A218,mastro!L:L)</f>
        <v>0</v>
      </c>
      <c r="K218" s="49">
        <f>SUMIF(mastro!A:A,TB_2018!A218,mastro!P:P)</f>
        <v>0</v>
      </c>
      <c r="L218" s="45"/>
    </row>
    <row r="219" spans="1:12" x14ac:dyDescent="0.2">
      <c r="A219" s="48" t="s">
        <v>183</v>
      </c>
      <c r="B219" s="11" t="s">
        <v>324</v>
      </c>
      <c r="C219" s="56" t="s">
        <v>62</v>
      </c>
      <c r="D219" s="56" t="s">
        <v>38</v>
      </c>
      <c r="E219" s="56" t="s">
        <v>37</v>
      </c>
      <c r="F219" s="18" t="s">
        <v>0</v>
      </c>
      <c r="G219" s="15">
        <f>SUMIF(mastro!A:A,TB_2018!A219,mastro!I:I)</f>
        <v>0</v>
      </c>
      <c r="H219" s="15">
        <f>SUMIF(mastro!A:A,TB_2018!A219,mastro!J:J)</f>
        <v>2970</v>
      </c>
      <c r="I219" s="15">
        <f>SUMIF(mastro!A:A,TB_2018!A219,mastro!K:K)</f>
        <v>2970</v>
      </c>
      <c r="J219" s="15">
        <f>SUMIF(mastro!A:A,TB_2018!A219,mastro!L:L)</f>
        <v>0</v>
      </c>
      <c r="K219" s="49">
        <f>SUMIF(mastro!A:A,TB_2018!A219,mastro!P:P)</f>
        <v>0</v>
      </c>
      <c r="L219" s="45"/>
    </row>
    <row r="220" spans="1:12" x14ac:dyDescent="0.2">
      <c r="A220" s="48" t="s">
        <v>184</v>
      </c>
      <c r="B220" s="11" t="s">
        <v>325</v>
      </c>
      <c r="C220" s="56" t="s">
        <v>62</v>
      </c>
      <c r="D220" s="56" t="s">
        <v>38</v>
      </c>
      <c r="E220" s="56" t="s">
        <v>37</v>
      </c>
      <c r="F220" s="18" t="s">
        <v>0</v>
      </c>
      <c r="G220" s="15">
        <f>SUMIF(mastro!A:A,TB_2018!A220,mastro!I:I)</f>
        <v>0</v>
      </c>
      <c r="H220" s="15">
        <f>SUMIF(mastro!A:A,TB_2018!A220,mastro!J:J)</f>
        <v>9663.6</v>
      </c>
      <c r="I220" s="15">
        <f>SUMIF(mastro!A:A,TB_2018!A220,mastro!K:K)</f>
        <v>9663.6</v>
      </c>
      <c r="J220" s="15">
        <f>SUMIF(mastro!A:A,TB_2018!A220,mastro!L:L)</f>
        <v>0</v>
      </c>
      <c r="K220" s="49">
        <f>SUMIF(mastro!A:A,TB_2018!A220,mastro!P:P)</f>
        <v>0</v>
      </c>
      <c r="L220" s="45"/>
    </row>
    <row r="221" spans="1:12" x14ac:dyDescent="0.2">
      <c r="A221" s="48" t="s">
        <v>185</v>
      </c>
      <c r="B221" s="11" t="s">
        <v>326</v>
      </c>
      <c r="C221" s="56" t="s">
        <v>62</v>
      </c>
      <c r="D221" s="56" t="s">
        <v>38</v>
      </c>
      <c r="E221" s="56" t="s">
        <v>37</v>
      </c>
      <c r="F221" s="18" t="s">
        <v>0</v>
      </c>
      <c r="G221" s="15">
        <f>SUMIF(mastro!A:A,TB_2018!A221,mastro!I:I)</f>
        <v>0</v>
      </c>
      <c r="H221" s="15">
        <f>SUMIF(mastro!A:A,TB_2018!A221,mastro!J:J)</f>
        <v>20870.400000000001</v>
      </c>
      <c r="I221" s="15">
        <f>SUMIF(mastro!A:A,TB_2018!A221,mastro!K:K)</f>
        <v>20870.400000000001</v>
      </c>
      <c r="J221" s="15">
        <f>SUMIF(mastro!A:A,TB_2018!A221,mastro!L:L)</f>
        <v>0</v>
      </c>
      <c r="K221" s="49">
        <f>SUMIF(mastro!A:A,TB_2018!A221,mastro!P:P)</f>
        <v>0</v>
      </c>
      <c r="L221" s="45"/>
    </row>
    <row r="222" spans="1:12" x14ac:dyDescent="0.2">
      <c r="A222" s="48" t="s">
        <v>186</v>
      </c>
      <c r="B222" s="11" t="s">
        <v>327</v>
      </c>
      <c r="C222" s="56" t="s">
        <v>62</v>
      </c>
      <c r="D222" s="56" t="s">
        <v>38</v>
      </c>
      <c r="E222" s="56" t="s">
        <v>37</v>
      </c>
      <c r="F222" s="18" t="s">
        <v>0</v>
      </c>
      <c r="G222" s="15">
        <f>SUMIF(mastro!A:A,TB_2018!A222,mastro!I:I)</f>
        <v>0</v>
      </c>
      <c r="H222" s="15">
        <f>SUMIF(mastro!A:A,TB_2018!A222,mastro!J:J)</f>
        <v>6270</v>
      </c>
      <c r="I222" s="15">
        <f>SUMIF(mastro!A:A,TB_2018!A222,mastro!K:K)</f>
        <v>6270</v>
      </c>
      <c r="J222" s="15">
        <f>SUMIF(mastro!A:A,TB_2018!A222,mastro!L:L)</f>
        <v>0</v>
      </c>
      <c r="K222" s="49">
        <f>SUMIF(mastro!A:A,TB_2018!A222,mastro!P:P)</f>
        <v>0</v>
      </c>
      <c r="L222" s="45"/>
    </row>
    <row r="223" spans="1:12" x14ac:dyDescent="0.2">
      <c r="A223" s="48" t="s">
        <v>187</v>
      </c>
      <c r="B223" s="11" t="s">
        <v>255</v>
      </c>
      <c r="C223" s="56" t="s">
        <v>62</v>
      </c>
      <c r="D223" s="56" t="s">
        <v>38</v>
      </c>
      <c r="E223" s="56" t="s">
        <v>37</v>
      </c>
      <c r="F223" s="18" t="s">
        <v>0</v>
      </c>
      <c r="G223" s="15">
        <f>SUMIF(mastro!A:A,TB_2018!A223,mastro!I:I)</f>
        <v>0</v>
      </c>
      <c r="H223" s="15">
        <f>SUMIF(mastro!A:A,TB_2018!A223,mastro!J:J)</f>
        <v>12124.8</v>
      </c>
      <c r="I223" s="15">
        <f>SUMIF(mastro!A:A,TB_2018!A223,mastro!K:K)</f>
        <v>12124.8</v>
      </c>
      <c r="J223" s="15">
        <f>SUMIF(mastro!A:A,TB_2018!A223,mastro!L:L)</f>
        <v>0</v>
      </c>
      <c r="K223" s="49">
        <f>SUMIF(mastro!A:A,TB_2018!A223,mastro!P:P)</f>
        <v>0</v>
      </c>
      <c r="L223" s="45"/>
    </row>
    <row r="224" spans="1:12" x14ac:dyDescent="0.2">
      <c r="A224" s="48" t="s">
        <v>188</v>
      </c>
      <c r="B224" s="11" t="s">
        <v>328</v>
      </c>
      <c r="C224" s="56" t="s">
        <v>62</v>
      </c>
      <c r="D224" s="56" t="s">
        <v>38</v>
      </c>
      <c r="E224" s="56" t="s">
        <v>37</v>
      </c>
      <c r="F224" s="18" t="s">
        <v>0</v>
      </c>
      <c r="G224" s="15">
        <f>SUMIF(mastro!A:A,TB_2018!A224,mastro!I:I)</f>
        <v>0</v>
      </c>
      <c r="H224" s="15">
        <f>SUMIF(mastro!A:A,TB_2018!A224,mastro!J:J)</f>
        <v>61689.599999999999</v>
      </c>
      <c r="I224" s="15">
        <f>SUMIF(mastro!A:A,TB_2018!A224,mastro!K:K)</f>
        <v>61689.599999999999</v>
      </c>
      <c r="J224" s="15">
        <f>SUMIF(mastro!A:A,TB_2018!A224,mastro!L:L)</f>
        <v>0</v>
      </c>
      <c r="K224" s="49">
        <f>SUMIF(mastro!A:A,TB_2018!A224,mastro!P:P)</f>
        <v>0</v>
      </c>
      <c r="L224" s="45"/>
    </row>
    <row r="225" spans="1:13" x14ac:dyDescent="0.2">
      <c r="A225" s="48" t="s">
        <v>189</v>
      </c>
      <c r="B225" s="11" t="s">
        <v>329</v>
      </c>
      <c r="C225" s="56" t="s">
        <v>62</v>
      </c>
      <c r="D225" s="56" t="s">
        <v>38</v>
      </c>
      <c r="E225" s="56" t="s">
        <v>37</v>
      </c>
      <c r="F225" s="18" t="s">
        <v>0</v>
      </c>
      <c r="G225" s="15">
        <f>SUMIF(mastro!A:A,TB_2018!A225,mastro!I:I)</f>
        <v>0</v>
      </c>
      <c r="H225" s="15">
        <f>SUMIF(mastro!A:A,TB_2018!A225,mastro!J:J)</f>
        <v>354440.4</v>
      </c>
      <c r="I225" s="15">
        <f>SUMIF(mastro!A:A,TB_2018!A225,mastro!K:K)</f>
        <v>354440.4</v>
      </c>
      <c r="J225" s="15">
        <f>SUMIF(mastro!A:A,TB_2018!A225,mastro!L:L)</f>
        <v>0</v>
      </c>
      <c r="K225" s="49">
        <f>SUMIF(mastro!A:A,TB_2018!A225,mastro!P:P)</f>
        <v>0</v>
      </c>
      <c r="L225" s="45"/>
    </row>
    <row r="226" spans="1:13" x14ac:dyDescent="0.2">
      <c r="A226" s="48" t="s">
        <v>190</v>
      </c>
      <c r="B226" s="11" t="s">
        <v>330</v>
      </c>
      <c r="C226" s="56" t="s">
        <v>62</v>
      </c>
      <c r="D226" s="56" t="s">
        <v>38</v>
      </c>
      <c r="E226" s="56" t="s">
        <v>37</v>
      </c>
      <c r="F226" s="18" t="s">
        <v>0</v>
      </c>
      <c r="G226" s="15">
        <f>SUMIF(mastro!A:A,TB_2018!A226,mastro!I:I)</f>
        <v>0</v>
      </c>
      <c r="H226" s="15">
        <f>SUMIF(mastro!A:A,TB_2018!A226,mastro!J:J)</f>
        <v>11109.6</v>
      </c>
      <c r="I226" s="15">
        <f>SUMIF(mastro!A:A,TB_2018!A226,mastro!K:K)</f>
        <v>11109.6</v>
      </c>
      <c r="J226" s="15">
        <f>SUMIF(mastro!A:A,TB_2018!A226,mastro!L:L)</f>
        <v>0</v>
      </c>
      <c r="K226" s="49">
        <f>SUMIF(mastro!A:A,TB_2018!A226,mastro!P:P)</f>
        <v>0</v>
      </c>
      <c r="L226" s="45"/>
    </row>
    <row r="227" spans="1:13" x14ac:dyDescent="0.2">
      <c r="A227" s="48" t="s">
        <v>191</v>
      </c>
      <c r="B227" s="11" t="s">
        <v>331</v>
      </c>
      <c r="C227" s="56" t="s">
        <v>62</v>
      </c>
      <c r="D227" s="56" t="s">
        <v>38</v>
      </c>
      <c r="E227" s="56" t="s">
        <v>37</v>
      </c>
      <c r="F227" s="18" t="s">
        <v>0</v>
      </c>
      <c r="G227" s="15">
        <f>SUMIF(mastro!A:A,TB_2018!A227,mastro!I:I)</f>
        <v>0</v>
      </c>
      <c r="H227" s="15">
        <f>SUMIF(mastro!A:A,TB_2018!A227,mastro!J:J)</f>
        <v>3985.2</v>
      </c>
      <c r="I227" s="15">
        <f>SUMIF(mastro!A:A,TB_2018!A227,mastro!K:K)</f>
        <v>3985.2</v>
      </c>
      <c r="J227" s="15">
        <f>SUMIF(mastro!A:A,TB_2018!A227,mastro!L:L)</f>
        <v>0</v>
      </c>
      <c r="K227" s="49">
        <f>SUMIF(mastro!A:A,TB_2018!A227,mastro!P:P)</f>
        <v>0</v>
      </c>
      <c r="L227" s="45"/>
    </row>
    <row r="228" spans="1:13" x14ac:dyDescent="0.2">
      <c r="A228" s="48" t="s">
        <v>192</v>
      </c>
      <c r="B228" s="11" t="s">
        <v>332</v>
      </c>
      <c r="C228" s="56" t="s">
        <v>62</v>
      </c>
      <c r="D228" s="56" t="s">
        <v>38</v>
      </c>
      <c r="E228" s="56" t="s">
        <v>37</v>
      </c>
      <c r="F228" s="18" t="s">
        <v>0</v>
      </c>
      <c r="G228" s="15">
        <f>SUMIF(mastro!A:A,TB_2018!A228,mastro!I:I)</f>
        <v>0</v>
      </c>
      <c r="H228" s="15">
        <f>SUMIF(mastro!A:A,TB_2018!A228,mastro!J:J)</f>
        <v>24099.599999999999</v>
      </c>
      <c r="I228" s="15">
        <f>SUMIF(mastro!A:A,TB_2018!A228,mastro!K:K)</f>
        <v>24099.599999999999</v>
      </c>
      <c r="J228" s="15">
        <f>SUMIF(mastro!A:A,TB_2018!A228,mastro!L:L)</f>
        <v>0</v>
      </c>
      <c r="K228" s="49">
        <f>SUMIF(mastro!A:A,TB_2018!A228,mastro!P:P)</f>
        <v>0</v>
      </c>
      <c r="L228" s="45"/>
    </row>
    <row r="229" spans="1:13" x14ac:dyDescent="0.2">
      <c r="A229" s="48" t="s">
        <v>193</v>
      </c>
      <c r="B229" s="11" t="s">
        <v>333</v>
      </c>
      <c r="C229" s="56" t="s">
        <v>62</v>
      </c>
      <c r="D229" s="56" t="s">
        <v>38</v>
      </c>
      <c r="E229" s="56" t="s">
        <v>37</v>
      </c>
      <c r="F229" s="18" t="s">
        <v>0</v>
      </c>
      <c r="G229" s="15">
        <f>SUMIF(mastro!A:A,TB_2018!A229,mastro!I:I)</f>
        <v>0</v>
      </c>
      <c r="H229" s="15">
        <f>SUMIF(mastro!A:A,TB_2018!A229,mastro!J:J)</f>
        <v>8281.2000000000007</v>
      </c>
      <c r="I229" s="15">
        <f>SUMIF(mastro!A:A,TB_2018!A229,mastro!K:K)</f>
        <v>8281.2000000000007</v>
      </c>
      <c r="J229" s="15">
        <f>SUMIF(mastro!A:A,TB_2018!A229,mastro!L:L)</f>
        <v>0</v>
      </c>
      <c r="K229" s="49">
        <f>SUMIF(mastro!A:A,TB_2018!A229,mastro!P:P)</f>
        <v>0</v>
      </c>
      <c r="L229" s="45"/>
    </row>
    <row r="230" spans="1:13" x14ac:dyDescent="0.2">
      <c r="A230" s="48" t="s">
        <v>15</v>
      </c>
      <c r="B230" s="11" t="s">
        <v>334</v>
      </c>
      <c r="C230" s="8" t="s">
        <v>44</v>
      </c>
      <c r="D230" s="8" t="s">
        <v>43</v>
      </c>
      <c r="E230" s="8" t="s">
        <v>37</v>
      </c>
      <c r="F230" s="18" t="s">
        <v>0</v>
      </c>
      <c r="G230" s="15">
        <f>SUMIF(mastro!A:A,TB_2018!A230,mastro!I:I)</f>
        <v>26316374.140000001</v>
      </c>
      <c r="H230" s="15">
        <f>SUMIF(mastro!A:A,TB_2018!A230,mastro!J:J)</f>
        <v>0</v>
      </c>
      <c r="I230" s="15">
        <f>SUMIF(mastro!A:A,TB_2018!A230,mastro!K:K)</f>
        <v>26017179</v>
      </c>
      <c r="J230" s="15">
        <f>SUMIF(mastro!A:A,TB_2018!A230,mastro!L:L)</f>
        <v>-26017179</v>
      </c>
      <c r="K230" s="49">
        <f>SUMIF(mastro!A:A,TB_2018!A230,mastro!P:P)</f>
        <v>299195.14</v>
      </c>
      <c r="L230" s="45"/>
    </row>
    <row r="231" spans="1:13" x14ac:dyDescent="0.2">
      <c r="A231" s="48" t="s">
        <v>668</v>
      </c>
      <c r="B231" s="11" t="s">
        <v>669</v>
      </c>
      <c r="C231" s="8" t="s">
        <v>44</v>
      </c>
      <c r="D231" s="8" t="s">
        <v>43</v>
      </c>
      <c r="E231" s="8" t="s">
        <v>37</v>
      </c>
      <c r="F231" s="18" t="s">
        <v>0</v>
      </c>
      <c r="G231" s="15">
        <f>SUMIF(mastro!A:A,TB_2018!A231,mastro!I:I)</f>
        <v>0</v>
      </c>
      <c r="H231" s="15">
        <f>SUMIF(mastro!A:A,TB_2018!A231,mastro!J:J)</f>
        <v>9490254.1699999999</v>
      </c>
      <c r="I231" s="15">
        <f>SUMIF(mastro!A:A,TB_2018!A231,mastro!K:K)</f>
        <v>0</v>
      </c>
      <c r="J231" s="15">
        <f>SUMIF(mastro!A:A,TB_2018!A231,mastro!L:L)</f>
        <v>9490254.1699999999</v>
      </c>
      <c r="K231" s="49">
        <f>SUMIF(mastro!A:A,TB_2018!A231,mastro!P:P)</f>
        <v>9490254.1699999999</v>
      </c>
      <c r="L231" s="45"/>
    </row>
    <row r="232" spans="1:13" s="80" customFormat="1" x14ac:dyDescent="0.2">
      <c r="A232" s="79" t="s">
        <v>16</v>
      </c>
      <c r="B232" s="80" t="s">
        <v>335</v>
      </c>
      <c r="C232" s="81" t="s">
        <v>56</v>
      </c>
      <c r="D232" s="81" t="s">
        <v>35</v>
      </c>
      <c r="E232" s="81" t="s">
        <v>36</v>
      </c>
      <c r="F232" s="82" t="s">
        <v>0</v>
      </c>
      <c r="G232" s="15">
        <f>SUMIF(mastro!A:A,TB_2018!A232,mastro!I:I)</f>
        <v>-3780726.04</v>
      </c>
      <c r="H232" s="15">
        <f>SUMIF(mastro!A:A,TB_2018!A232,mastro!J:J)</f>
        <v>47540849.899999999</v>
      </c>
      <c r="I232" s="15">
        <f>SUMIF(mastro!A:A,TB_2018!A232,mastro!K:K)</f>
        <v>44061246.399999999</v>
      </c>
      <c r="J232" s="15">
        <f>SUMIF(mastro!A:A,TB_2018!A232,mastro!L:L)</f>
        <v>3479603.5</v>
      </c>
      <c r="K232" s="49">
        <f>SUMIF(mastro!A:A,TB_2018!A232,mastro!P:P)</f>
        <v>-301122.53999999998</v>
      </c>
      <c r="L232" s="83"/>
    </row>
    <row r="233" spans="1:13" s="80" customFormat="1" x14ac:dyDescent="0.2">
      <c r="A233" s="79" t="s">
        <v>18</v>
      </c>
      <c r="B233" s="80" t="s">
        <v>336</v>
      </c>
      <c r="C233" s="81" t="s">
        <v>56</v>
      </c>
      <c r="D233" s="81" t="s">
        <v>35</v>
      </c>
      <c r="E233" s="81" t="s">
        <v>36</v>
      </c>
      <c r="F233" s="82" t="s">
        <v>0</v>
      </c>
      <c r="G233" s="15">
        <f>SUMIF(mastro!A:A,TB_2018!A233,mastro!I:I)</f>
        <v>-853992</v>
      </c>
      <c r="H233" s="15">
        <f>SUMIF(mastro!A:A,TB_2018!A233,mastro!J:J)</f>
        <v>12830738</v>
      </c>
      <c r="I233" s="15">
        <f>SUMIF(mastro!A:A,TB_2018!A233,mastro!K:K)</f>
        <v>13065727</v>
      </c>
      <c r="J233" s="15">
        <f>SUMIF(mastro!A:A,TB_2018!A233,mastro!L:L)</f>
        <v>-234989</v>
      </c>
      <c r="K233" s="49">
        <f>SUMIF(mastro!A:A,TB_2018!A233,mastro!P:P)</f>
        <v>-1088981</v>
      </c>
      <c r="L233" s="83"/>
    </row>
    <row r="234" spans="1:13" x14ac:dyDescent="0.2">
      <c r="A234" s="48" t="s">
        <v>194</v>
      </c>
      <c r="B234" s="11" t="s">
        <v>337</v>
      </c>
      <c r="C234" s="8" t="s">
        <v>57</v>
      </c>
      <c r="D234" s="8" t="s">
        <v>35</v>
      </c>
      <c r="E234" s="8" t="s">
        <v>36</v>
      </c>
      <c r="F234" s="18" t="s">
        <v>0</v>
      </c>
      <c r="G234" s="15">
        <f>SUMIF(mastro!A:A,TB_2018!A234,mastro!I:I)</f>
        <v>0</v>
      </c>
      <c r="H234" s="15">
        <f>SUMIF(mastro!A:A,TB_2018!A234,mastro!J:J)</f>
        <v>567275</v>
      </c>
      <c r="I234" s="15">
        <f>SUMIF(mastro!A:A,TB_2018!A234,mastro!K:K)</f>
        <v>567275</v>
      </c>
      <c r="J234" s="15">
        <f>SUMIF(mastro!A:A,TB_2018!A234,mastro!L:L)</f>
        <v>0</v>
      </c>
      <c r="K234" s="49">
        <f>SUMIF(mastro!A:A,TB_2018!A234,mastro!P:P)</f>
        <v>0</v>
      </c>
      <c r="L234" s="45"/>
    </row>
    <row r="235" spans="1:13" s="80" customFormat="1" x14ac:dyDescent="0.2">
      <c r="A235" s="79" t="s">
        <v>19</v>
      </c>
      <c r="B235" s="80" t="s">
        <v>338</v>
      </c>
      <c r="C235" s="81" t="s">
        <v>57</v>
      </c>
      <c r="D235" s="81" t="s">
        <v>35</v>
      </c>
      <c r="E235" s="81" t="s">
        <v>36</v>
      </c>
      <c r="F235" s="82" t="s">
        <v>0</v>
      </c>
      <c r="G235" s="15">
        <f>SUMIF(mastro!A:A,TB_2018!A235,mastro!I:I)</f>
        <v>-198213</v>
      </c>
      <c r="H235" s="15">
        <f>SUMIF(mastro!A:A,TB_2018!A235,mastro!J:J)</f>
        <v>3842240</v>
      </c>
      <c r="I235" s="15">
        <f>SUMIF(mastro!A:A,TB_2018!A235,mastro!K:K)</f>
        <v>4043155</v>
      </c>
      <c r="J235" s="15">
        <f>SUMIF(mastro!A:A,TB_2018!A235,mastro!L:L)</f>
        <v>-200915</v>
      </c>
      <c r="K235" s="49">
        <f>SUMIF(mastro!A:A,TB_2018!A235,mastro!P:P)</f>
        <v>-399128</v>
      </c>
      <c r="L235" s="83"/>
    </row>
    <row r="236" spans="1:13" s="37" customFormat="1" x14ac:dyDescent="0.2">
      <c r="A236" s="36" t="s">
        <v>20</v>
      </c>
      <c r="B236" s="37" t="s">
        <v>57</v>
      </c>
      <c r="C236" s="38" t="s">
        <v>57</v>
      </c>
      <c r="D236" s="38" t="s">
        <v>35</v>
      </c>
      <c r="E236" s="38" t="s">
        <v>36</v>
      </c>
      <c r="F236" s="39" t="s">
        <v>0</v>
      </c>
      <c r="G236" s="15">
        <f>SUMIF(mastro!A:A,TB_2018!A236,mastro!I:I)</f>
        <v>-7799060</v>
      </c>
      <c r="H236" s="15">
        <f>SUMIF(mastro!A:A,TB_2018!A236,mastro!J:J)</f>
        <v>24763257</v>
      </c>
      <c r="I236" s="15" t="e">
        <f>#REF!</f>
        <v>#REF!</v>
      </c>
      <c r="J236" s="15" t="e">
        <f>H236-I236</f>
        <v>#REF!</v>
      </c>
      <c r="K236" s="49" t="e">
        <f>G236+H236-I236</f>
        <v>#REF!</v>
      </c>
      <c r="L236" s="44"/>
      <c r="M236" s="40"/>
    </row>
    <row r="237" spans="1:13" x14ac:dyDescent="0.2">
      <c r="A237" s="48" t="s">
        <v>195</v>
      </c>
      <c r="B237" s="11" t="s">
        <v>340</v>
      </c>
      <c r="C237" s="8" t="s">
        <v>44</v>
      </c>
      <c r="D237" s="8" t="s">
        <v>43</v>
      </c>
      <c r="E237" s="8" t="s">
        <v>37</v>
      </c>
      <c r="F237" s="18" t="s">
        <v>0</v>
      </c>
      <c r="G237" s="15">
        <f>SUMIF(mastro!A:A,TB_2018!A237,mastro!I:I)</f>
        <v>-6331881.7699999996</v>
      </c>
      <c r="H237" s="15">
        <f>SUMIF(mastro!A:A,TB_2018!A237,mastro!J:J)</f>
        <v>48860806</v>
      </c>
      <c r="I237" s="15">
        <f>SUMIF(mastro!A:A,TB_2018!A237,mastro!K:K)</f>
        <v>44478307.539999999</v>
      </c>
      <c r="J237" s="15">
        <f>SUMIF(mastro!A:A,TB_2018!A237,mastro!L:L)</f>
        <v>4382498.46</v>
      </c>
      <c r="K237" s="49">
        <f>SUMIF(mastro!A:A,TB_2018!A237,mastro!P:P)</f>
        <v>-1949383.31</v>
      </c>
      <c r="L237" s="45"/>
    </row>
    <row r="238" spans="1:13" x14ac:dyDescent="0.2">
      <c r="A238" s="48" t="s">
        <v>196</v>
      </c>
      <c r="B238" s="11" t="s">
        <v>341</v>
      </c>
      <c r="C238" s="8" t="s">
        <v>44</v>
      </c>
      <c r="D238" s="8" t="s">
        <v>43</v>
      </c>
      <c r="E238" s="8" t="s">
        <v>37</v>
      </c>
      <c r="F238" s="18" t="s">
        <v>0</v>
      </c>
      <c r="G238" s="15">
        <f>SUMIF(mastro!A:A,TB_2018!A238,mastro!I:I)</f>
        <v>4365096.7</v>
      </c>
      <c r="H238" s="15">
        <f>SUMIF(mastro!A:A,TB_2018!A238,mastro!J:J)</f>
        <v>1163892</v>
      </c>
      <c r="I238" s="15">
        <f>SUMIF(mastro!A:A,TB_2018!A238,mastro!K:K)</f>
        <v>5528989</v>
      </c>
      <c r="J238" s="15">
        <f>SUMIF(mastro!A:A,TB_2018!A238,mastro!L:L)</f>
        <v>-4365097</v>
      </c>
      <c r="K238" s="49">
        <f>SUMIF(mastro!A:A,TB_2018!A238,mastro!P:P)</f>
        <v>-0.3</v>
      </c>
      <c r="L238" s="45"/>
    </row>
    <row r="239" spans="1:13" x14ac:dyDescent="0.2">
      <c r="A239" s="48" t="s">
        <v>21</v>
      </c>
      <c r="B239" s="11" t="s">
        <v>342</v>
      </c>
      <c r="C239" s="8" t="s">
        <v>44</v>
      </c>
      <c r="D239" s="8" t="s">
        <v>43</v>
      </c>
      <c r="E239" s="8" t="s">
        <v>37</v>
      </c>
      <c r="F239" s="18" t="s">
        <v>0</v>
      </c>
      <c r="G239" s="15">
        <f>SUMIF(mastro!A:A,TB_2018!A239,mastro!I:I)</f>
        <v>32485.067500000001</v>
      </c>
      <c r="H239" s="15">
        <f>SUMIF(mastro!A:A,TB_2018!A239,mastro!J:J)</f>
        <v>71441925.315775618</v>
      </c>
      <c r="I239" s="15">
        <f>SUMIF(mastro!A:A,TB_2018!A239,mastro!K:K)</f>
        <v>69451405</v>
      </c>
      <c r="J239" s="15">
        <f>SUMIF(mastro!A:A,TB_2018!A239,mastro!L:L)</f>
        <v>1990520.3157756042</v>
      </c>
      <c r="K239" s="49">
        <f>SUMIF(mastro!A:A,TB_2018!A239,mastro!P:P)</f>
        <v>2023005.3832756043</v>
      </c>
      <c r="L239" s="45"/>
    </row>
    <row r="240" spans="1:13" ht="11.25" customHeight="1" x14ac:dyDescent="0.2">
      <c r="A240" s="48" t="s">
        <v>197</v>
      </c>
      <c r="B240" s="11" t="s">
        <v>343</v>
      </c>
      <c r="C240" s="8" t="s">
        <v>44</v>
      </c>
      <c r="D240" s="8" t="s">
        <v>43</v>
      </c>
      <c r="E240" s="8" t="s">
        <v>37</v>
      </c>
      <c r="F240" s="18" t="s">
        <v>0</v>
      </c>
      <c r="G240" s="15">
        <f>SUMIF(mastro!A:A,TB_2018!A240,mastro!I:I)</f>
        <v>-0.99999990000000016</v>
      </c>
      <c r="H240" s="15">
        <f>SUMIF(mastro!A:A,TB_2018!A240,mastro!J:J)</f>
        <v>117035437</v>
      </c>
      <c r="I240" s="15">
        <f>SUMIF(mastro!A:A,TB_2018!A240,mastro!K:K)</f>
        <v>117035437.01000001</v>
      </c>
      <c r="J240" s="15">
        <f>SUMIF(mastro!A:A,TB_2018!A240,mastro!L:L)</f>
        <v>-0.01</v>
      </c>
      <c r="K240" s="49">
        <f>SUMIF(mastro!A:A,TB_2018!A240,mastro!P:P)</f>
        <v>-1.0099999046325683</v>
      </c>
      <c r="L240" s="45"/>
    </row>
    <row r="241" spans="1:14" x14ac:dyDescent="0.2">
      <c r="A241" s="48" t="s">
        <v>198</v>
      </c>
      <c r="B241" s="11" t="s">
        <v>344</v>
      </c>
      <c r="C241" s="8" t="s">
        <v>57</v>
      </c>
      <c r="D241" s="8" t="s">
        <v>35</v>
      </c>
      <c r="E241" s="8" t="s">
        <v>36</v>
      </c>
      <c r="F241" s="18" t="s">
        <v>0</v>
      </c>
      <c r="G241" s="15">
        <f>SUMIF(mastro!A:A,TB_2018!A241,mastro!I:I)</f>
        <v>0</v>
      </c>
      <c r="H241" s="15">
        <f>SUMIF(mastro!A:A,TB_2018!A241,mastro!J:J)</f>
        <v>57856732</v>
      </c>
      <c r="I241" s="15">
        <f>SUMIF(mastro!A:A,TB_2018!A241,mastro!K:K)</f>
        <v>57856732</v>
      </c>
      <c r="J241" s="15">
        <f>SUMIF(mastro!A:A,TB_2018!A241,mastro!L:L)</f>
        <v>0</v>
      </c>
      <c r="K241" s="49">
        <f>SUMIF(mastro!A:A,TB_2018!A241,mastro!P:P)</f>
        <v>0</v>
      </c>
      <c r="L241" s="45"/>
    </row>
    <row r="242" spans="1:14" x14ac:dyDescent="0.2">
      <c r="A242" s="48" t="s">
        <v>199</v>
      </c>
      <c r="B242" s="11" t="s">
        <v>345</v>
      </c>
      <c r="C242" s="8" t="s">
        <v>44</v>
      </c>
      <c r="D242" s="8" t="s">
        <v>43</v>
      </c>
      <c r="E242" s="8" t="s">
        <v>37</v>
      </c>
      <c r="F242" s="18" t="s">
        <v>0</v>
      </c>
      <c r="G242" s="15">
        <f>SUMIF(mastro!A:A,TB_2018!A242,mastro!I:I)</f>
        <v>13196654</v>
      </c>
      <c r="H242" s="15">
        <f>SUMIF(mastro!A:A,TB_2018!A242,mastro!J:J)</f>
        <v>51140850</v>
      </c>
      <c r="I242" s="15">
        <f>SUMIF(mastro!A:A,TB_2018!A242,mastro!K:K)</f>
        <v>60002705</v>
      </c>
      <c r="J242" s="15">
        <f>SUMIF(mastro!A:A,TB_2018!A242,mastro!L:L)</f>
        <v>-8861855</v>
      </c>
      <c r="K242" s="49">
        <f>SUMIF(mastro!A:A,TB_2018!A242,mastro!P:P)</f>
        <v>4334799</v>
      </c>
      <c r="L242" s="45"/>
    </row>
    <row r="243" spans="1:14" x14ac:dyDescent="0.2">
      <c r="A243" s="48" t="s">
        <v>22</v>
      </c>
      <c r="B243" s="11" t="s">
        <v>346</v>
      </c>
      <c r="C243" s="8" t="s">
        <v>57</v>
      </c>
      <c r="D243" s="8" t="s">
        <v>35</v>
      </c>
      <c r="E243" s="8" t="s">
        <v>36</v>
      </c>
      <c r="F243" s="18" t="s">
        <v>0</v>
      </c>
      <c r="G243" s="15">
        <f>SUMIF(mastro!A:A,TB_2018!A243,mastro!I:I)</f>
        <v>-190466.57350000006</v>
      </c>
      <c r="H243" s="15">
        <f>SUMIF(mastro!A:A,TB_2018!A243,mastro!J:J)</f>
        <v>2292649</v>
      </c>
      <c r="I243" s="15">
        <f>SUMIF(mastro!A:A,TB_2018!A243,mastro!K:K)</f>
        <v>2423813.7500000009</v>
      </c>
      <c r="J243" s="15">
        <f>SUMIF(mastro!A:A,TB_2018!A243,mastro!L:L)</f>
        <v>-131164.7500000009</v>
      </c>
      <c r="K243" s="49">
        <f>SUMIF(mastro!A:A,TB_2018!A243,mastro!P:P)</f>
        <v>-321631.3235000011</v>
      </c>
      <c r="L243" s="45">
        <v>313584</v>
      </c>
      <c r="M243" s="55">
        <f>K243+L243</f>
        <v>-8047.3235000011045</v>
      </c>
      <c r="N243" s="11" t="s">
        <v>749</v>
      </c>
    </row>
    <row r="244" spans="1:14" x14ac:dyDescent="0.2">
      <c r="A244" s="48" t="s">
        <v>23</v>
      </c>
      <c r="B244" s="11" t="s">
        <v>347</v>
      </c>
      <c r="C244" s="8" t="s">
        <v>58</v>
      </c>
      <c r="D244" s="8" t="s">
        <v>407</v>
      </c>
      <c r="E244" s="8" t="s">
        <v>36</v>
      </c>
      <c r="F244" s="18" t="s">
        <v>12</v>
      </c>
      <c r="G244" s="15">
        <f>SUMIF(mastro!A:A,TB_2018!A244,mastro!I:I)</f>
        <v>-2.7998999999999997E-3</v>
      </c>
      <c r="H244" s="15">
        <f>SUMIF(mastro!A:A,TB_2018!A244,mastro!J:J)</f>
        <v>0</v>
      </c>
      <c r="I244" s="15">
        <f>SUMIF(mastro!A:A,TB_2018!A244,mastro!K:K)</f>
        <v>0</v>
      </c>
      <c r="J244" s="15">
        <f>SUMIF(mastro!A:A,TB_2018!A244,mastro!L:L)</f>
        <v>0</v>
      </c>
      <c r="K244" s="49">
        <f>SUMIF(mastro!A:A,TB_2018!A244,mastro!P:P)</f>
        <v>-2.7998999999999997E-3</v>
      </c>
      <c r="L244" s="45"/>
    </row>
    <row r="245" spans="1:14" x14ac:dyDescent="0.2">
      <c r="A245" s="48" t="s">
        <v>200</v>
      </c>
      <c r="B245" s="11" t="s">
        <v>348</v>
      </c>
      <c r="C245" s="8" t="s">
        <v>63</v>
      </c>
      <c r="D245" s="8" t="s">
        <v>43</v>
      </c>
      <c r="E245" s="8" t="s">
        <v>37</v>
      </c>
      <c r="F245" s="18" t="s">
        <v>0</v>
      </c>
      <c r="G245" s="15">
        <f>SUMIF(mastro!A:A,TB_2018!A245,mastro!I:I)</f>
        <v>1000</v>
      </c>
      <c r="H245" s="15">
        <f>SUMIF(mastro!A:A,TB_2018!A245,mastro!J:J)</f>
        <v>0</v>
      </c>
      <c r="I245" s="15">
        <f>SUMIF(mastro!A:A,TB_2018!A245,mastro!K:K)</f>
        <v>0</v>
      </c>
      <c r="J245" s="15">
        <f>SUMIF(mastro!A:A,TB_2018!A245,mastro!L:L)</f>
        <v>0</v>
      </c>
      <c r="K245" s="49">
        <f>SUMIF(mastro!A:A,TB_2018!A245,mastro!P:P)</f>
        <v>1000</v>
      </c>
      <c r="L245" s="45"/>
    </row>
    <row r="246" spans="1:14" x14ac:dyDescent="0.2">
      <c r="A246" s="48" t="s">
        <v>201</v>
      </c>
      <c r="B246" s="11" t="s">
        <v>349</v>
      </c>
      <c r="C246" s="8" t="s">
        <v>34</v>
      </c>
      <c r="D246" s="8" t="s">
        <v>35</v>
      </c>
      <c r="E246" s="8" t="s">
        <v>36</v>
      </c>
      <c r="F246" s="18" t="s">
        <v>0</v>
      </c>
      <c r="G246" s="15">
        <f>SUMIF(mastro!A:A,TB_2018!A246,mastro!I:I)</f>
        <v>-410</v>
      </c>
      <c r="H246" s="15">
        <f>SUMIF(mastro!A:A,TB_2018!A246,mastro!J:J)</f>
        <v>410</v>
      </c>
      <c r="I246" s="15">
        <f>SUMIF(mastro!A:A,TB_2018!A246,mastro!K:K)</f>
        <v>0</v>
      </c>
      <c r="J246" s="15">
        <f>SUMIF(mastro!A:A,TB_2018!A246,mastro!L:L)</f>
        <v>410</v>
      </c>
      <c r="K246" s="49">
        <f>SUMIF(mastro!A:A,TB_2018!A246,mastro!P:P)</f>
        <v>0</v>
      </c>
      <c r="L246" s="45"/>
    </row>
    <row r="247" spans="1:14" x14ac:dyDescent="0.2">
      <c r="A247" s="48" t="s">
        <v>202</v>
      </c>
      <c r="B247" s="11" t="s">
        <v>350</v>
      </c>
      <c r="C247" s="8" t="s">
        <v>62</v>
      </c>
      <c r="D247" s="8" t="s">
        <v>43</v>
      </c>
      <c r="E247" s="8" t="s">
        <v>37</v>
      </c>
      <c r="F247" s="18" t="s">
        <v>0</v>
      </c>
      <c r="G247" s="15">
        <f>SUMIF(mastro!A:A,TB_2018!A247,mastro!I:I)</f>
        <v>47746</v>
      </c>
      <c r="H247" s="15">
        <f>SUMIF(mastro!A:A,TB_2018!A247,mastro!J:J)</f>
        <v>324000</v>
      </c>
      <c r="I247" s="15">
        <f>SUMIF(mastro!A:A,TB_2018!A247,mastro!K:K)</f>
        <v>371746</v>
      </c>
      <c r="J247" s="15">
        <f>SUMIF(mastro!A:A,TB_2018!A247,mastro!L:L)</f>
        <v>-47746</v>
      </c>
      <c r="K247" s="49">
        <f>SUMIF(mastro!A:A,TB_2018!A247,mastro!P:P)</f>
        <v>0</v>
      </c>
      <c r="L247" s="45"/>
    </row>
    <row r="248" spans="1:14" x14ac:dyDescent="0.2">
      <c r="A248" s="48" t="s">
        <v>415</v>
      </c>
      <c r="B248" s="11" t="s">
        <v>419</v>
      </c>
      <c r="C248" s="8" t="s">
        <v>56</v>
      </c>
      <c r="D248" s="8" t="s">
        <v>35</v>
      </c>
      <c r="E248" s="8" t="s">
        <v>36</v>
      </c>
      <c r="F248" s="18" t="s">
        <v>0</v>
      </c>
      <c r="G248" s="15">
        <f>SUMIF(mastro!A:A,TB_2018!A248,mastro!I:I)</f>
        <v>-268844</v>
      </c>
      <c r="H248" s="15">
        <f>SUMIF(mastro!A:A,TB_2018!A248,mastro!J:J)</f>
        <v>268844</v>
      </c>
      <c r="I248" s="15">
        <f>SUMIF(mastro!A:A,TB_2018!A248,mastro!K:K)</f>
        <v>0</v>
      </c>
      <c r="J248" s="15">
        <f>SUMIF(mastro!A:A,TB_2018!A248,mastro!L:L)</f>
        <v>268844</v>
      </c>
      <c r="K248" s="49">
        <f>SUMIF(mastro!A:A,TB_2018!A248,mastro!P:P)</f>
        <v>0</v>
      </c>
      <c r="L248" s="45"/>
    </row>
    <row r="249" spans="1:14" x14ac:dyDescent="0.2">
      <c r="A249" s="48" t="s">
        <v>203</v>
      </c>
      <c r="B249" s="11" t="s">
        <v>351</v>
      </c>
      <c r="C249" s="8" t="s">
        <v>58</v>
      </c>
      <c r="D249" s="8" t="s">
        <v>407</v>
      </c>
      <c r="E249" s="8" t="s">
        <v>36</v>
      </c>
      <c r="F249" s="18" t="s">
        <v>0</v>
      </c>
      <c r="G249" s="15">
        <f>SUMIF(mastro!A:A,TB_2018!A249,mastro!I:I)</f>
        <v>-3.899999999999999E-3</v>
      </c>
      <c r="H249" s="15">
        <f>SUMIF(mastro!A:A,TB_2018!A249,mastro!J:J)</f>
        <v>0</v>
      </c>
      <c r="I249" s="15">
        <f>SUMIF(mastro!A:A,TB_2018!A249,mastro!K:K)</f>
        <v>0</v>
      </c>
      <c r="J249" s="15">
        <f>SUMIF(mastro!A:A,TB_2018!A249,mastro!L:L)</f>
        <v>0</v>
      </c>
      <c r="K249" s="49">
        <f>SUMIF(mastro!A:A,TB_2018!A249,mastro!P:P)</f>
        <v>-3.899999999999999E-3</v>
      </c>
      <c r="L249" s="45"/>
    </row>
    <row r="250" spans="1:14" x14ac:dyDescent="0.2">
      <c r="A250" s="48" t="s">
        <v>24</v>
      </c>
      <c r="B250" s="11" t="s">
        <v>352</v>
      </c>
      <c r="C250" s="8" t="s">
        <v>47</v>
      </c>
      <c r="D250" s="8" t="s">
        <v>47</v>
      </c>
      <c r="E250" s="8" t="s">
        <v>37</v>
      </c>
      <c r="F250" s="18" t="s">
        <v>0</v>
      </c>
      <c r="G250" s="15">
        <f>SUMIF(mastro!A:A,TB_2018!A250,mastro!I:I)</f>
        <v>408349.2</v>
      </c>
      <c r="H250" s="15">
        <f>SUMIF(mastro!A:A,TB_2018!A250,mastro!J:J)</f>
        <v>244135.06</v>
      </c>
      <c r="I250" s="15">
        <f>SUMIF(mastro!A:A,TB_2018!A250,mastro!K:K)</f>
        <v>408349.2</v>
      </c>
      <c r="J250" s="15">
        <f>SUMIF(mastro!A:A,TB_2018!A250,mastro!L:L)</f>
        <v>-164214.14000000001</v>
      </c>
      <c r="K250" s="49">
        <f>SUMIF(mastro!A:A,TB_2018!A250,mastro!P:P)</f>
        <v>244135.06</v>
      </c>
      <c r="L250" s="45"/>
    </row>
    <row r="251" spans="1:14" x14ac:dyDescent="0.2">
      <c r="A251" s="48" t="s">
        <v>204</v>
      </c>
      <c r="B251" s="11" t="s">
        <v>353</v>
      </c>
      <c r="C251" s="8" t="s">
        <v>41</v>
      </c>
      <c r="D251" s="8" t="s">
        <v>40</v>
      </c>
      <c r="E251" s="8" t="s">
        <v>37</v>
      </c>
      <c r="F251" s="18" t="s">
        <v>0</v>
      </c>
      <c r="G251" s="15">
        <f>SUMIF(mastro!A:A,TB_2018!A251,mastro!I:I)</f>
        <v>19183933.620000102</v>
      </c>
      <c r="H251" s="15">
        <f>SUMIF(mastro!A:A,TB_2018!A251,mastro!J:J)</f>
        <v>724096414.20000005</v>
      </c>
      <c r="I251" s="15">
        <f>SUMIF(mastro!A:A,TB_2018!A251,mastro!K:K)</f>
        <v>720672108.07000005</v>
      </c>
      <c r="J251" s="15">
        <f>SUMIF(mastro!A:A,TB_2018!A251,mastro!L:L)</f>
        <v>3424306.13</v>
      </c>
      <c r="K251" s="49">
        <f>SUMIF(mastro!A:A,TB_2018!A251,mastro!P:P)</f>
        <v>22608239.75</v>
      </c>
      <c r="L251" s="45"/>
    </row>
    <row r="252" spans="1:14" x14ac:dyDescent="0.2">
      <c r="A252" s="48" t="s">
        <v>103</v>
      </c>
      <c r="B252" s="11" t="s">
        <v>354</v>
      </c>
      <c r="C252" s="8" t="s">
        <v>41</v>
      </c>
      <c r="D252" s="8" t="s">
        <v>40</v>
      </c>
      <c r="E252" s="8" t="s">
        <v>37</v>
      </c>
      <c r="F252" s="18" t="s">
        <v>0</v>
      </c>
      <c r="G252" s="15">
        <f>SUMIF(mastro!A:A,TB_2018!A252,mastro!I:I)</f>
        <v>21438232.059999999</v>
      </c>
      <c r="H252" s="15">
        <f>SUMIF(mastro!A:A,TB_2018!A252,mastro!J:J)</f>
        <v>111195831.98</v>
      </c>
      <c r="I252" s="15">
        <f>SUMIF(mastro!A:A,TB_2018!A252,mastro!K:K)</f>
        <v>129789231.58</v>
      </c>
      <c r="J252" s="15">
        <f>SUMIF(mastro!A:A,TB_2018!A252,mastro!L:L)</f>
        <v>-18593399.600000001</v>
      </c>
      <c r="K252" s="49">
        <f>SUMIF(mastro!A:A,TB_2018!A252,mastro!P:P)</f>
        <v>2844832.46</v>
      </c>
      <c r="L252" s="45"/>
    </row>
    <row r="253" spans="1:14" x14ac:dyDescent="0.2">
      <c r="A253" s="48" t="s">
        <v>205</v>
      </c>
      <c r="B253" s="11" t="s">
        <v>355</v>
      </c>
      <c r="C253" s="8" t="s">
        <v>41</v>
      </c>
      <c r="D253" s="8" t="s">
        <v>40</v>
      </c>
      <c r="E253" s="8" t="s">
        <v>37</v>
      </c>
      <c r="F253" s="18" t="s">
        <v>12</v>
      </c>
      <c r="G253" s="15">
        <f>SUMIF(mastro!A:A,TB_2018!A253,mastro!I:I)</f>
        <v>4782670.1812000005</v>
      </c>
      <c r="H253" s="15">
        <f>SUMIF(mastro!A:A,TB_2018!A253,mastro!J:J)</f>
        <v>66507859.75</v>
      </c>
      <c r="I253" s="15">
        <f>SUMIF(mastro!A:A,TB_2018!A253,mastro!K:K)</f>
        <v>67764857.437999994</v>
      </c>
      <c r="J253" s="15">
        <f>SUMIF(mastro!A:A,TB_2018!A253,mastro!L:L)</f>
        <v>-1256997.6879999924</v>
      </c>
      <c r="K253" s="49">
        <f>SUMIF(mastro!A:A,TB_2018!A253,mastro!P:P)</f>
        <v>3525672.4931999971</v>
      </c>
      <c r="L253" s="45"/>
    </row>
    <row r="254" spans="1:14" x14ac:dyDescent="0.2">
      <c r="A254" s="48" t="s">
        <v>206</v>
      </c>
      <c r="B254" s="11" t="s">
        <v>356</v>
      </c>
      <c r="C254" s="8" t="s">
        <v>41</v>
      </c>
      <c r="D254" s="8" t="s">
        <v>40</v>
      </c>
      <c r="E254" s="8" t="s">
        <v>37</v>
      </c>
      <c r="F254" s="18" t="s">
        <v>406</v>
      </c>
      <c r="G254" s="15">
        <f>SUMIF(mastro!A:A,TB_2018!A254,mastro!I:I)</f>
        <v>29392.6129999</v>
      </c>
      <c r="H254" s="15">
        <f>SUMIF(mastro!A:A,TB_2018!A254,mastro!J:J)</f>
        <v>389494442.76958925</v>
      </c>
      <c r="I254" s="15">
        <f>SUMIF(mastro!A:A,TB_2018!A254,mastro!K:K)</f>
        <v>389463096.06380004</v>
      </c>
      <c r="J254" s="15">
        <f>SUMIF(mastro!A:A,TB_2018!A254,mastro!L:L)</f>
        <v>31346.705789184569</v>
      </c>
      <c r="K254" s="49">
        <f>SUMIF(mastro!A:A,TB_2018!A254,mastro!P:P)</f>
        <v>60739.318789062498</v>
      </c>
      <c r="L254" s="45"/>
    </row>
    <row r="255" spans="1:14" x14ac:dyDescent="0.2">
      <c r="A255" s="48" t="s">
        <v>25</v>
      </c>
      <c r="B255" s="11" t="s">
        <v>357</v>
      </c>
      <c r="C255" s="8" t="s">
        <v>42</v>
      </c>
      <c r="D255" s="8" t="s">
        <v>40</v>
      </c>
      <c r="E255" s="8" t="s">
        <v>37</v>
      </c>
      <c r="F255" s="18" t="s">
        <v>0</v>
      </c>
      <c r="G255" s="15">
        <f>SUMIF(mastro!A:A,TB_2018!A255,mastro!I:I)</f>
        <v>7826065.0000003008</v>
      </c>
      <c r="H255" s="15">
        <f>SUMIF(mastro!A:A,TB_2018!A255,mastro!J:J)</f>
        <v>702773289.15999997</v>
      </c>
      <c r="I255" s="15">
        <f>SUMIF(mastro!A:A,TB_2018!A255,mastro!K:K)</f>
        <v>709685621.10000002</v>
      </c>
      <c r="J255" s="15">
        <f>SUMIF(mastro!A:A,TB_2018!A255,mastro!L:L)</f>
        <v>-6912331.9400000004</v>
      </c>
      <c r="K255" s="49">
        <f>SUMIF(mastro!A:A,TB_2018!A255,mastro!P:P)</f>
        <v>913733.0600004578</v>
      </c>
      <c r="L255" s="45"/>
    </row>
    <row r="256" spans="1:14" x14ac:dyDescent="0.2">
      <c r="A256" s="48" t="s">
        <v>26</v>
      </c>
      <c r="B256" s="11" t="s">
        <v>358</v>
      </c>
      <c r="F256" s="18" t="s">
        <v>0</v>
      </c>
      <c r="G256" s="15">
        <f>SUMIF(mastro!A:A,TB_2018!A256,mastro!I:I)</f>
        <v>-4.5998999999999988E-3</v>
      </c>
      <c r="H256" s="15">
        <f>SUMIF(mastro!A:A,TB_2018!A256,mastro!J:J)</f>
        <v>581274193.20990002</v>
      </c>
      <c r="I256" s="15">
        <f>SUMIF(mastro!A:A,TB_2018!A256,mastro!K:K)</f>
        <v>581274193.20519996</v>
      </c>
      <c r="J256" s="15">
        <f>SUMIF(mastro!A:A,TB_2018!A256,mastro!L:L)</f>
        <v>4.7002410888671879E-3</v>
      </c>
      <c r="K256" s="49">
        <f>SUMIF(mastro!A:A,TB_2018!A256,mastro!P:P)</f>
        <v>1.003265380859375E-4</v>
      </c>
      <c r="L256" s="45"/>
    </row>
    <row r="257" spans="1:12" x14ac:dyDescent="0.2">
      <c r="A257" s="48" t="s">
        <v>207</v>
      </c>
      <c r="B257" s="11" t="s">
        <v>359</v>
      </c>
      <c r="F257" s="18" t="s">
        <v>0</v>
      </c>
      <c r="G257" s="15">
        <f>SUMIF(mastro!A:A,TB_2018!A257,mastro!I:I)</f>
        <v>0</v>
      </c>
      <c r="H257" s="15">
        <f>SUMIF(mastro!A:A,TB_2018!A257,mastro!J:J)</f>
        <v>106396018.95</v>
      </c>
      <c r="I257" s="15">
        <f>SUMIF(mastro!A:A,TB_2018!A257,mastro!K:K)</f>
        <v>106396018.95</v>
      </c>
      <c r="J257" s="15">
        <f>SUMIF(mastro!A:A,TB_2018!A257,mastro!L:L)</f>
        <v>0</v>
      </c>
      <c r="K257" s="49">
        <f>SUMIF(mastro!A:A,TB_2018!A257,mastro!P:P)</f>
        <v>0</v>
      </c>
      <c r="L257" s="45"/>
    </row>
    <row r="258" spans="1:12" x14ac:dyDescent="0.2">
      <c r="A258" s="48" t="s">
        <v>208</v>
      </c>
      <c r="B258" s="11" t="s">
        <v>360</v>
      </c>
      <c r="F258" s="18" t="s">
        <v>0</v>
      </c>
      <c r="G258" s="15">
        <f>SUMIF(mastro!A:A,TB_2018!A258,mastro!I:I)</f>
        <v>0</v>
      </c>
      <c r="H258" s="15">
        <f>SUMIF(mastro!A:A,TB_2018!A258,mastro!J:J)</f>
        <v>55769618.450000003</v>
      </c>
      <c r="I258" s="15">
        <f>SUMIF(mastro!A:A,TB_2018!A258,mastro!K:K)</f>
        <v>55769618.450000003</v>
      </c>
      <c r="J258" s="15">
        <f>SUMIF(mastro!A:A,TB_2018!A258,mastro!L:L)</f>
        <v>0</v>
      </c>
      <c r="K258" s="49">
        <f>SUMIF(mastro!A:A,TB_2018!A258,mastro!P:P)</f>
        <v>0</v>
      </c>
      <c r="L258" s="45"/>
    </row>
    <row r="259" spans="1:12" x14ac:dyDescent="0.2">
      <c r="A259" s="48" t="s">
        <v>209</v>
      </c>
      <c r="B259" s="11" t="s">
        <v>361</v>
      </c>
      <c r="F259" s="18" t="s">
        <v>0</v>
      </c>
      <c r="G259" s="15">
        <f>SUMIF(mastro!A:A,TB_2018!A259,mastro!I:I)</f>
        <v>0</v>
      </c>
      <c r="H259" s="15">
        <f>SUMIF(mastro!A:A,TB_2018!A259,mastro!J:J)</f>
        <v>547197658.86000001</v>
      </c>
      <c r="I259" s="15">
        <f>SUMIF(mastro!A:A,TB_2018!A259,mastro!K:K)</f>
        <v>547197658.86000001</v>
      </c>
      <c r="J259" s="15">
        <f>SUMIF(mastro!A:A,TB_2018!A259,mastro!L:L)</f>
        <v>0</v>
      </c>
      <c r="K259" s="49">
        <f>SUMIF(mastro!A:A,TB_2018!A259,mastro!P:P)</f>
        <v>0</v>
      </c>
      <c r="L259" s="45"/>
    </row>
    <row r="260" spans="1:12" x14ac:dyDescent="0.2">
      <c r="A260" s="48" t="s">
        <v>210</v>
      </c>
      <c r="B260" s="11" t="s">
        <v>362</v>
      </c>
      <c r="C260" s="8" t="s">
        <v>95</v>
      </c>
      <c r="D260" s="8" t="s">
        <v>95</v>
      </c>
      <c r="E260" s="8" t="s">
        <v>39</v>
      </c>
      <c r="F260" s="18" t="s">
        <v>0</v>
      </c>
      <c r="G260" s="15">
        <f>SUMIF(mastro!A:A,TB_2018!A260,mastro!I:I)</f>
        <v>0</v>
      </c>
      <c r="H260" s="15">
        <f>SUMIF(mastro!A:A,TB_2018!A260,mastro!J:J)</f>
        <v>3099120</v>
      </c>
      <c r="I260" s="15">
        <f>SUMIF(mastro!A:A,TB_2018!A260,mastro!K:K)</f>
        <v>0</v>
      </c>
      <c r="J260" s="15">
        <f>SUMIF(mastro!A:A,TB_2018!A260,mastro!L:L)</f>
        <v>3099120</v>
      </c>
      <c r="K260" s="49">
        <f>SUMIF(mastro!A:A,TB_2018!A260,mastro!P:P)</f>
        <v>3099120</v>
      </c>
      <c r="L260" s="45"/>
    </row>
    <row r="261" spans="1:12" x14ac:dyDescent="0.2">
      <c r="A261" s="48" t="s">
        <v>211</v>
      </c>
      <c r="B261" s="11" t="s">
        <v>363</v>
      </c>
      <c r="C261" s="8" t="s">
        <v>95</v>
      </c>
      <c r="D261" s="8" t="s">
        <v>95</v>
      </c>
      <c r="E261" s="8" t="s">
        <v>39</v>
      </c>
      <c r="F261" s="18" t="s">
        <v>0</v>
      </c>
      <c r="G261" s="15">
        <f>SUMIF(mastro!A:A,TB_2018!A261,mastro!I:I)</f>
        <v>0</v>
      </c>
      <c r="H261" s="15">
        <f>SUMIF(mastro!A:A,TB_2018!A261,mastro!J:J)</f>
        <v>3442194.32</v>
      </c>
      <c r="I261" s="15">
        <f>SUMIF(mastro!A:A,TB_2018!A261,mastro!K:K)</f>
        <v>0</v>
      </c>
      <c r="J261" s="15">
        <f>SUMIF(mastro!A:A,TB_2018!A261,mastro!L:L)</f>
        <v>3442194.32</v>
      </c>
      <c r="K261" s="49">
        <f>SUMIF(mastro!A:A,TB_2018!A261,mastro!P:P)</f>
        <v>3442194.32</v>
      </c>
      <c r="L261" s="45"/>
    </row>
    <row r="262" spans="1:12" x14ac:dyDescent="0.2">
      <c r="A262" s="50" t="s">
        <v>690</v>
      </c>
      <c r="B262" s="9" t="s">
        <v>691</v>
      </c>
      <c r="C262" s="8" t="s">
        <v>95</v>
      </c>
      <c r="D262" s="8" t="s">
        <v>95</v>
      </c>
      <c r="E262" s="8" t="s">
        <v>39</v>
      </c>
      <c r="F262" s="18" t="s">
        <v>0</v>
      </c>
      <c r="G262" s="15">
        <f>SUMIF(mastro!A:A,TB_2018!A262,mastro!I:I)</f>
        <v>0</v>
      </c>
      <c r="H262" s="15">
        <f>SUMIF(mastro!A:A,TB_2018!A262,mastro!J:J)</f>
        <v>9800</v>
      </c>
      <c r="I262" s="15">
        <f>SUMIF(mastro!A:A,TB_2018!A262,mastro!K:K)</f>
        <v>0</v>
      </c>
      <c r="J262" s="15">
        <f>SUMIF(mastro!A:A,TB_2018!A262,mastro!L:L)</f>
        <v>9800</v>
      </c>
      <c r="K262" s="49">
        <f>SUMIF(mastro!A:A,TB_2018!A262,mastro!P:P)</f>
        <v>9800</v>
      </c>
      <c r="L262" s="45"/>
    </row>
    <row r="263" spans="1:12" x14ac:dyDescent="0.2">
      <c r="A263" s="50" t="s">
        <v>212</v>
      </c>
      <c r="B263" s="9" t="s">
        <v>364</v>
      </c>
      <c r="C263" s="8" t="s">
        <v>92</v>
      </c>
      <c r="D263" s="8" t="s">
        <v>92</v>
      </c>
      <c r="E263" s="8" t="s">
        <v>39</v>
      </c>
      <c r="F263" s="18" t="s">
        <v>0</v>
      </c>
      <c r="G263" s="15">
        <f>SUMIF(mastro!A:A,TB_2018!A263,mastro!I:I)</f>
        <v>0</v>
      </c>
      <c r="H263" s="15">
        <f>SUMIF(mastro!A:A,TB_2018!A263,mastro!J:J)</f>
        <v>259569895.52000001</v>
      </c>
      <c r="I263" s="15">
        <f>SUMIF(mastro!A:A,TB_2018!A263,mastro!K:K)</f>
        <v>0</v>
      </c>
      <c r="J263" s="15">
        <f>SUMIF(mastro!A:A,TB_2018!A263,mastro!L:L)</f>
        <v>259569895.52000001</v>
      </c>
      <c r="K263" s="49">
        <f>SUMIF(mastro!A:A,TB_2018!A263,mastro!P:P)</f>
        <v>259569895.52000001</v>
      </c>
      <c r="L263" s="45"/>
    </row>
    <row r="264" spans="1:12" x14ac:dyDescent="0.2">
      <c r="A264" s="48" t="s">
        <v>213</v>
      </c>
      <c r="B264" s="11" t="s">
        <v>365</v>
      </c>
      <c r="C264" s="8" t="s">
        <v>95</v>
      </c>
      <c r="D264" s="8" t="s">
        <v>95</v>
      </c>
      <c r="E264" s="8" t="s">
        <v>39</v>
      </c>
      <c r="F264" s="18" t="s">
        <v>0</v>
      </c>
      <c r="G264" s="15">
        <f>SUMIF(mastro!A:A,TB_2018!A264,mastro!I:I)</f>
        <v>0</v>
      </c>
      <c r="H264" s="15">
        <f>SUMIF(mastro!A:A,TB_2018!A264,mastro!J:J)</f>
        <v>431593.05489999993</v>
      </c>
      <c r="I264" s="15">
        <f>SUMIF(mastro!A:A,TB_2018!A264,mastro!K:K)</f>
        <v>0</v>
      </c>
      <c r="J264" s="15">
        <f>SUMIF(mastro!A:A,TB_2018!A264,mastro!L:L)</f>
        <v>431593.05490000005</v>
      </c>
      <c r="K264" s="49">
        <f>SUMIF(mastro!A:A,TB_2018!A264,mastro!P:P)</f>
        <v>431593.05490000005</v>
      </c>
      <c r="L264" s="45"/>
    </row>
    <row r="265" spans="1:12" x14ac:dyDescent="0.2">
      <c r="A265" s="48" t="s">
        <v>214</v>
      </c>
      <c r="B265" s="11" t="s">
        <v>366</v>
      </c>
      <c r="C265" s="8" t="s">
        <v>95</v>
      </c>
      <c r="D265" s="8" t="s">
        <v>95</v>
      </c>
      <c r="E265" s="8" t="s">
        <v>39</v>
      </c>
      <c r="F265" s="18" t="s">
        <v>0</v>
      </c>
      <c r="G265" s="15">
        <f>SUMIF(mastro!A:A,TB_2018!A265,mastro!I:I)</f>
        <v>0</v>
      </c>
      <c r="H265" s="15">
        <f>SUMIF(mastro!A:A,TB_2018!A265,mastro!J:J)</f>
        <v>733962.15629999992</v>
      </c>
      <c r="I265" s="15">
        <f>SUMIF(mastro!A:A,TB_2018!A265,mastro!K:K)</f>
        <v>0</v>
      </c>
      <c r="J265" s="15">
        <f>SUMIF(mastro!A:A,TB_2018!A265,mastro!L:L)</f>
        <v>733962.15629999992</v>
      </c>
      <c r="K265" s="49">
        <f>SUMIF(mastro!A:A,TB_2018!A265,mastro!P:P)</f>
        <v>733962.15629999992</v>
      </c>
      <c r="L265" s="45"/>
    </row>
    <row r="266" spans="1:12" x14ac:dyDescent="0.2">
      <c r="A266" s="48" t="s">
        <v>102</v>
      </c>
      <c r="B266" s="11" t="s">
        <v>367</v>
      </c>
      <c r="C266" s="8" t="s">
        <v>95</v>
      </c>
      <c r="D266" s="8" t="s">
        <v>95</v>
      </c>
      <c r="E266" s="8" t="s">
        <v>39</v>
      </c>
      <c r="F266" s="18" t="s">
        <v>0</v>
      </c>
      <c r="G266" s="15">
        <f>SUMIF(mastro!A:A,TB_2018!A266,mastro!I:I)</f>
        <v>0</v>
      </c>
      <c r="H266" s="15">
        <f>SUMIF(mastro!A:A,TB_2018!A266,mastro!J:J)</f>
        <v>2563073.15</v>
      </c>
      <c r="I266" s="15">
        <f>SUMIF(mastro!A:A,TB_2018!A266,mastro!K:K)</f>
        <v>0</v>
      </c>
      <c r="J266" s="15">
        <f>SUMIF(mastro!A:A,TB_2018!A266,mastro!L:L)</f>
        <v>2563073.15</v>
      </c>
      <c r="K266" s="49">
        <f>SUMIF(mastro!A:A,TB_2018!A266,mastro!P:P)</f>
        <v>2563073.15</v>
      </c>
      <c r="L266" s="45"/>
    </row>
    <row r="267" spans="1:12" x14ac:dyDescent="0.2">
      <c r="A267" s="48" t="s">
        <v>101</v>
      </c>
      <c r="B267" s="11" t="s">
        <v>368</v>
      </c>
      <c r="C267" s="8" t="s">
        <v>95</v>
      </c>
      <c r="D267" s="8" t="s">
        <v>95</v>
      </c>
      <c r="E267" s="8" t="s">
        <v>39</v>
      </c>
      <c r="F267" s="18" t="s">
        <v>0</v>
      </c>
      <c r="G267" s="15">
        <f>SUMIF(mastro!A:A,TB_2018!A267,mastro!I:I)</f>
        <v>0</v>
      </c>
      <c r="H267" s="15">
        <f>SUMIF(mastro!A:A,TB_2018!A267,mastro!J:J)</f>
        <v>1876203.53</v>
      </c>
      <c r="I267" s="15">
        <f>SUMIF(mastro!A:A,TB_2018!A267,mastro!K:K)</f>
        <v>0</v>
      </c>
      <c r="J267" s="15">
        <f>SUMIF(mastro!A:A,TB_2018!A267,mastro!L:L)</f>
        <v>1876203.53</v>
      </c>
      <c r="K267" s="49">
        <f>SUMIF(mastro!A:A,TB_2018!A267,mastro!P:P)</f>
        <v>1876203.53</v>
      </c>
      <c r="L267" s="45"/>
    </row>
    <row r="268" spans="1:12" x14ac:dyDescent="0.2">
      <c r="A268" s="48" t="s">
        <v>100</v>
      </c>
      <c r="B268" s="11" t="s">
        <v>369</v>
      </c>
      <c r="C268" s="8" t="s">
        <v>95</v>
      </c>
      <c r="D268" s="8" t="s">
        <v>95</v>
      </c>
      <c r="E268" s="8" t="s">
        <v>39</v>
      </c>
      <c r="F268" s="18" t="s">
        <v>0</v>
      </c>
      <c r="G268" s="15">
        <f>SUMIF(mastro!A:A,TB_2018!A268,mastro!I:I)</f>
        <v>0</v>
      </c>
      <c r="H268" s="15">
        <f>SUMIF(mastro!A:A,TB_2018!A268,mastro!J:J)</f>
        <v>1406396.72</v>
      </c>
      <c r="I268" s="15">
        <f>SUMIF(mastro!A:A,TB_2018!A268,mastro!K:K)</f>
        <v>0</v>
      </c>
      <c r="J268" s="15">
        <f>SUMIF(mastro!A:A,TB_2018!A268,mastro!L:L)</f>
        <v>1406396.72</v>
      </c>
      <c r="K268" s="49">
        <f>SUMIF(mastro!A:A,TB_2018!A268,mastro!P:P)</f>
        <v>1406396.72</v>
      </c>
      <c r="L268" s="45"/>
    </row>
    <row r="269" spans="1:12" x14ac:dyDescent="0.2">
      <c r="A269" s="48" t="s">
        <v>215</v>
      </c>
      <c r="B269" s="11" t="s">
        <v>370</v>
      </c>
      <c r="C269" s="8" t="s">
        <v>95</v>
      </c>
      <c r="D269" s="8" t="s">
        <v>95</v>
      </c>
      <c r="E269" s="8" t="s">
        <v>39</v>
      </c>
      <c r="F269" s="18" t="s">
        <v>0</v>
      </c>
      <c r="G269" s="15">
        <f>SUMIF(mastro!A:A,TB_2018!A269,mastro!I:I)</f>
        <v>0</v>
      </c>
      <c r="H269" s="15">
        <f>SUMIF(mastro!A:A,TB_2018!A269,mastro!J:J)</f>
        <v>5376210</v>
      </c>
      <c r="I269" s="15">
        <f>SUMIF(mastro!A:A,TB_2018!A269,mastro!K:K)</f>
        <v>0</v>
      </c>
      <c r="J269" s="15">
        <f>SUMIF(mastro!A:A,TB_2018!A269,mastro!L:L)</f>
        <v>5376210</v>
      </c>
      <c r="K269" s="49">
        <f>SUMIF(mastro!A:A,TB_2018!A269,mastro!P:P)</f>
        <v>5376210</v>
      </c>
      <c r="L269" s="45"/>
    </row>
    <row r="270" spans="1:12" x14ac:dyDescent="0.2">
      <c r="A270" s="48" t="s">
        <v>670</v>
      </c>
      <c r="B270" s="11" t="s">
        <v>671</v>
      </c>
      <c r="C270" s="8" t="s">
        <v>95</v>
      </c>
      <c r="D270" s="8" t="s">
        <v>95</v>
      </c>
      <c r="E270" s="8" t="s">
        <v>39</v>
      </c>
      <c r="F270" s="18" t="s">
        <v>0</v>
      </c>
      <c r="G270" s="15">
        <f>SUMIF(mastro!A:A,TB_2018!A270,mastro!I:I)</f>
        <v>0</v>
      </c>
      <c r="H270" s="15">
        <f>SUMIF(mastro!A:A,TB_2018!A270,mastro!J:J)</f>
        <v>5400</v>
      </c>
      <c r="I270" s="15">
        <f>SUMIF(mastro!A:A,TB_2018!A270,mastro!K:K)</f>
        <v>0</v>
      </c>
      <c r="J270" s="15">
        <f>SUMIF(mastro!A:A,TB_2018!A270,mastro!L:L)</f>
        <v>5400</v>
      </c>
      <c r="K270" s="49">
        <f>SUMIF(mastro!A:A,TB_2018!A270,mastro!P:P)</f>
        <v>5400</v>
      </c>
      <c r="L270" s="45"/>
    </row>
    <row r="271" spans="1:12" x14ac:dyDescent="0.2">
      <c r="A271" s="48" t="s">
        <v>216</v>
      </c>
      <c r="B271" s="11" t="s">
        <v>371</v>
      </c>
      <c r="C271" s="8" t="s">
        <v>95</v>
      </c>
      <c r="D271" s="8" t="s">
        <v>95</v>
      </c>
      <c r="E271" s="8" t="s">
        <v>39</v>
      </c>
      <c r="F271" s="18" t="s">
        <v>0</v>
      </c>
      <c r="G271" s="15">
        <f>SUMIF(mastro!A:A,TB_2018!A271,mastro!I:I)</f>
        <v>0</v>
      </c>
      <c r="H271" s="15">
        <f>SUMIF(mastro!A:A,TB_2018!A271,mastro!J:J)</f>
        <v>537473.35190000001</v>
      </c>
      <c r="I271" s="15">
        <f>SUMIF(mastro!A:A,TB_2018!A271,mastro!K:K)</f>
        <v>0</v>
      </c>
      <c r="J271" s="15">
        <f>SUMIF(mastro!A:A,TB_2018!A271,mastro!L:L)</f>
        <v>537473.35190000001</v>
      </c>
      <c r="K271" s="49">
        <f>SUMIF(mastro!A:A,TB_2018!A271,mastro!P:P)</f>
        <v>537473.35190000001</v>
      </c>
      <c r="L271" s="45"/>
    </row>
    <row r="272" spans="1:12" x14ac:dyDescent="0.2">
      <c r="A272" s="48" t="s">
        <v>672</v>
      </c>
      <c r="B272" s="11" t="s">
        <v>673</v>
      </c>
      <c r="C272" s="8" t="s">
        <v>95</v>
      </c>
      <c r="D272" s="8" t="s">
        <v>95</v>
      </c>
      <c r="E272" s="8" t="s">
        <v>39</v>
      </c>
      <c r="F272" s="18" t="s">
        <v>0</v>
      </c>
      <c r="G272" s="15">
        <f>SUMIF(mastro!A:A,TB_2018!A272,mastro!I:I)</f>
        <v>0</v>
      </c>
      <c r="H272" s="15">
        <f>SUMIF(mastro!A:A,TB_2018!A272,mastro!J:J)</f>
        <v>1718972.1012773002</v>
      </c>
      <c r="I272" s="15">
        <f>SUMIF(mastro!A:A,TB_2018!A272,mastro!K:K)</f>
        <v>0</v>
      </c>
      <c r="J272" s="15">
        <f>SUMIF(mastro!A:A,TB_2018!A272,mastro!L:L)</f>
        <v>1718972.1012773002</v>
      </c>
      <c r="K272" s="49">
        <f>SUMIF(mastro!A:A,TB_2018!A272,mastro!P:P)</f>
        <v>1718972.1012773002</v>
      </c>
      <c r="L272" s="45"/>
    </row>
    <row r="273" spans="1:12" x14ac:dyDescent="0.2">
      <c r="A273" s="48" t="s">
        <v>217</v>
      </c>
      <c r="B273" s="11" t="s">
        <v>372</v>
      </c>
      <c r="C273" s="8" t="s">
        <v>95</v>
      </c>
      <c r="D273" s="8" t="s">
        <v>95</v>
      </c>
      <c r="E273" s="8" t="s">
        <v>39</v>
      </c>
      <c r="F273" s="18" t="s">
        <v>0</v>
      </c>
      <c r="G273" s="15">
        <f>SUMIF(mastro!A:A,TB_2018!A273,mastro!I:I)</f>
        <v>0</v>
      </c>
      <c r="H273" s="15">
        <f>SUMIF(mastro!A:A,TB_2018!A273,mastro!J:J)</f>
        <v>911225.1</v>
      </c>
      <c r="I273" s="15">
        <f>SUMIF(mastro!A:A,TB_2018!A273,mastro!K:K)</f>
        <v>0</v>
      </c>
      <c r="J273" s="15">
        <f>SUMIF(mastro!A:A,TB_2018!A273,mastro!L:L)</f>
        <v>911225.1</v>
      </c>
      <c r="K273" s="49">
        <f>SUMIF(mastro!A:A,TB_2018!A273,mastro!P:P)</f>
        <v>911225.1</v>
      </c>
      <c r="L273" s="45"/>
    </row>
    <row r="274" spans="1:12" x14ac:dyDescent="0.2">
      <c r="A274" s="48" t="s">
        <v>218</v>
      </c>
      <c r="B274" s="11" t="s">
        <v>373</v>
      </c>
      <c r="C274" s="8" t="s">
        <v>95</v>
      </c>
      <c r="D274" s="8" t="s">
        <v>95</v>
      </c>
      <c r="E274" s="8" t="s">
        <v>39</v>
      </c>
      <c r="F274" s="18" t="s">
        <v>0</v>
      </c>
      <c r="G274" s="15">
        <f>SUMIF(mastro!A:A,TB_2018!A274,mastro!I:I)</f>
        <v>0</v>
      </c>
      <c r="H274" s="15">
        <f>SUMIF(mastro!A:A,TB_2018!A274,mastro!J:J)</f>
        <v>7016520.8038692996</v>
      </c>
      <c r="I274" s="15">
        <f>SUMIF(mastro!A:A,TB_2018!A274,mastro!K:K)</f>
        <v>0</v>
      </c>
      <c r="J274" s="15">
        <f>SUMIF(mastro!A:A,TB_2018!A274,mastro!L:L)</f>
        <v>7016520.8038692996</v>
      </c>
      <c r="K274" s="49">
        <f>SUMIF(mastro!A:A,TB_2018!A274,mastro!P:P)</f>
        <v>7016520.8038692996</v>
      </c>
      <c r="L274" s="45"/>
    </row>
    <row r="275" spans="1:12" x14ac:dyDescent="0.2">
      <c r="A275" s="51">
        <v>61111</v>
      </c>
      <c r="B275" s="11" t="s">
        <v>418</v>
      </c>
      <c r="C275" s="8" t="s">
        <v>95</v>
      </c>
      <c r="D275" s="8" t="s">
        <v>95</v>
      </c>
      <c r="E275" s="8" t="s">
        <v>39</v>
      </c>
      <c r="F275" s="18" t="s">
        <v>0</v>
      </c>
      <c r="G275" s="15">
        <f>SUMIF(mastro!A:A,TB_2018!A275,mastro!I:I)</f>
        <v>0</v>
      </c>
      <c r="H275" s="15">
        <f>SUMIF(mastro!A:A,TB_2018!A275,mastro!J:J)</f>
        <v>4835149.0199999996</v>
      </c>
      <c r="I275" s="15">
        <f>SUMIF(mastro!A:A,TB_2018!A275,mastro!K:K)</f>
        <v>0</v>
      </c>
      <c r="J275" s="15">
        <f>SUMIF(mastro!A:A,TB_2018!A275,mastro!L:L)</f>
        <v>4835149.0199999996</v>
      </c>
      <c r="K275" s="49">
        <f>SUMIF(mastro!A:A,TB_2018!A275,mastro!P:P)</f>
        <v>4835149.0199999996</v>
      </c>
      <c r="L275" s="45"/>
    </row>
    <row r="276" spans="1:12" x14ac:dyDescent="0.2">
      <c r="A276" s="48" t="s">
        <v>674</v>
      </c>
      <c r="B276" s="11" t="s">
        <v>675</v>
      </c>
      <c r="C276" s="8" t="s">
        <v>95</v>
      </c>
      <c r="D276" s="8" t="s">
        <v>95</v>
      </c>
      <c r="E276" s="8" t="s">
        <v>39</v>
      </c>
      <c r="F276" s="18" t="s">
        <v>0</v>
      </c>
      <c r="G276" s="15">
        <f>SUMIF(mastro!A:A,TB_2018!A276,mastro!I:I)</f>
        <v>0</v>
      </c>
      <c r="H276" s="15">
        <f>SUMIF(mastro!A:A,TB_2018!A276,mastro!J:J)</f>
        <v>273000</v>
      </c>
      <c r="I276" s="15">
        <f>SUMIF(mastro!A:A,TB_2018!A276,mastro!K:K)</f>
        <v>0</v>
      </c>
      <c r="J276" s="15">
        <f>SUMIF(mastro!A:A,TB_2018!A276,mastro!L:L)</f>
        <v>273000</v>
      </c>
      <c r="K276" s="49">
        <f>SUMIF(mastro!A:A,TB_2018!A276,mastro!P:P)</f>
        <v>273000</v>
      </c>
      <c r="L276" s="45"/>
    </row>
    <row r="277" spans="1:12" x14ac:dyDescent="0.2">
      <c r="A277" s="48" t="s">
        <v>676</v>
      </c>
      <c r="B277" s="11" t="s">
        <v>677</v>
      </c>
      <c r="C277" s="8" t="s">
        <v>95</v>
      </c>
      <c r="D277" s="8" t="s">
        <v>95</v>
      </c>
      <c r="E277" s="8" t="s">
        <v>39</v>
      </c>
      <c r="F277" s="18" t="s">
        <v>0</v>
      </c>
      <c r="G277" s="15">
        <f>SUMIF(mastro!A:A,TB_2018!A277,mastro!I:I)</f>
        <v>0</v>
      </c>
      <c r="H277" s="15">
        <f>SUMIF(mastro!A:A,TB_2018!A277,mastro!J:J)</f>
        <v>263575.96000000002</v>
      </c>
      <c r="I277" s="15">
        <f>SUMIF(mastro!A:A,TB_2018!A277,mastro!K:K)</f>
        <v>0</v>
      </c>
      <c r="J277" s="15">
        <f>SUMIF(mastro!A:A,TB_2018!A277,mastro!L:L)</f>
        <v>263575.96000000002</v>
      </c>
      <c r="K277" s="49">
        <f>SUMIF(mastro!A:A,TB_2018!A277,mastro!P:P)</f>
        <v>263575.96000000002</v>
      </c>
      <c r="L277" s="45"/>
    </row>
    <row r="278" spans="1:12" x14ac:dyDescent="0.2">
      <c r="A278" s="48" t="s">
        <v>219</v>
      </c>
      <c r="B278" s="11" t="s">
        <v>374</v>
      </c>
      <c r="C278" s="8" t="s">
        <v>95</v>
      </c>
      <c r="D278" s="8" t="s">
        <v>95</v>
      </c>
      <c r="E278" s="8" t="s">
        <v>39</v>
      </c>
      <c r="F278" s="18" t="s">
        <v>0</v>
      </c>
      <c r="G278" s="15">
        <f>SUMIF(mastro!A:A,TB_2018!A278,mastro!I:I)</f>
        <v>0</v>
      </c>
      <c r="H278" s="15">
        <f>SUMIF(mastro!A:A,TB_2018!A278,mastro!J:J)</f>
        <v>21099724.359999999</v>
      </c>
      <c r="I278" s="15">
        <f>SUMIF(mastro!A:A,TB_2018!A278,mastro!K:K)</f>
        <v>0</v>
      </c>
      <c r="J278" s="15">
        <f>SUMIF(mastro!A:A,TB_2018!A278,mastro!L:L)</f>
        <v>21099724.359999999</v>
      </c>
      <c r="K278" s="49">
        <f>SUMIF(mastro!A:A,TB_2018!A278,mastro!P:P)</f>
        <v>21099724.359999999</v>
      </c>
      <c r="L278" s="45"/>
    </row>
    <row r="279" spans="1:12" x14ac:dyDescent="0.2">
      <c r="A279" s="48" t="s">
        <v>220</v>
      </c>
      <c r="B279" s="11" t="s">
        <v>375</v>
      </c>
      <c r="C279" s="8" t="s">
        <v>95</v>
      </c>
      <c r="D279" s="8" t="s">
        <v>95</v>
      </c>
      <c r="E279" s="8" t="s">
        <v>39</v>
      </c>
      <c r="F279" s="18" t="s">
        <v>0</v>
      </c>
      <c r="G279" s="15">
        <f>SUMIF(mastro!A:A,TB_2018!A279,mastro!I:I)</f>
        <v>0</v>
      </c>
      <c r="H279" s="15">
        <f>SUMIF(mastro!A:A,TB_2018!A279,mastro!J:J)</f>
        <v>1044520.8</v>
      </c>
      <c r="I279" s="15">
        <f>SUMIF(mastro!A:A,TB_2018!A279,mastro!K:K)</f>
        <v>0</v>
      </c>
      <c r="J279" s="15">
        <f>SUMIF(mastro!A:A,TB_2018!A279,mastro!L:L)</f>
        <v>1044520.8</v>
      </c>
      <c r="K279" s="49">
        <f>SUMIF(mastro!A:A,TB_2018!A279,mastro!P:P)</f>
        <v>1044520.8</v>
      </c>
      <c r="L279" s="45"/>
    </row>
    <row r="280" spans="1:12" x14ac:dyDescent="0.2">
      <c r="A280" s="48" t="s">
        <v>221</v>
      </c>
      <c r="B280" s="11" t="s">
        <v>376</v>
      </c>
      <c r="C280" s="8" t="s">
        <v>95</v>
      </c>
      <c r="D280" s="8" t="s">
        <v>95</v>
      </c>
      <c r="E280" s="8" t="s">
        <v>39</v>
      </c>
      <c r="F280" s="18" t="s">
        <v>0</v>
      </c>
      <c r="G280" s="15">
        <f>SUMIF(mastro!A:A,TB_2018!A280,mastro!I:I)</f>
        <v>0</v>
      </c>
      <c r="H280" s="15">
        <f>SUMIF(mastro!A:A,TB_2018!A280,mastro!J:J)</f>
        <v>43833634.292990007</v>
      </c>
      <c r="I280" s="15">
        <f>SUMIF(mastro!A:A,TB_2018!A280,mastro!K:K)</f>
        <v>0</v>
      </c>
      <c r="J280" s="15">
        <f>SUMIF(mastro!A:A,TB_2018!A280,mastro!L:L)</f>
        <v>43833634.292989999</v>
      </c>
      <c r="K280" s="49">
        <f>SUMIF(mastro!A:A,TB_2018!A280,mastro!P:P)</f>
        <v>43833634.292989999</v>
      </c>
      <c r="L280" s="45"/>
    </row>
    <row r="281" spans="1:12" x14ac:dyDescent="0.2">
      <c r="A281" s="48" t="s">
        <v>222</v>
      </c>
      <c r="B281" s="11" t="s">
        <v>377</v>
      </c>
      <c r="C281" s="8" t="s">
        <v>95</v>
      </c>
      <c r="D281" s="8" t="s">
        <v>95</v>
      </c>
      <c r="E281" s="8" t="s">
        <v>39</v>
      </c>
      <c r="F281" s="18" t="s">
        <v>0</v>
      </c>
      <c r="G281" s="15">
        <f>SUMIF(mastro!A:A,TB_2018!A281,mastro!I:I)</f>
        <v>0</v>
      </c>
      <c r="H281" s="15">
        <f>SUMIF(mastro!A:A,TB_2018!A281,mastro!J:J)</f>
        <v>14591904.999999998</v>
      </c>
      <c r="I281" s="15">
        <f>SUMIF(mastro!A:A,TB_2018!A281,mastro!K:K)</f>
        <v>0</v>
      </c>
      <c r="J281" s="15">
        <f>SUMIF(mastro!A:A,TB_2018!A281,mastro!L:L)</f>
        <v>14591904.999999998</v>
      </c>
      <c r="K281" s="49">
        <f>SUMIF(mastro!A:A,TB_2018!A281,mastro!P:P)</f>
        <v>14591904.999999998</v>
      </c>
      <c r="L281" s="45"/>
    </row>
    <row r="282" spans="1:12" x14ac:dyDescent="0.2">
      <c r="A282" s="48" t="s">
        <v>223</v>
      </c>
      <c r="B282" s="11" t="s">
        <v>378</v>
      </c>
      <c r="C282" s="8" t="s">
        <v>95</v>
      </c>
      <c r="D282" s="8" t="s">
        <v>95</v>
      </c>
      <c r="E282" s="8" t="s">
        <v>39</v>
      </c>
      <c r="F282" s="18" t="s">
        <v>0</v>
      </c>
      <c r="G282" s="15">
        <f>SUMIF(mastro!A:A,TB_2018!A282,mastro!I:I)</f>
        <v>0</v>
      </c>
      <c r="H282" s="15">
        <f>SUMIF(mastro!A:A,TB_2018!A282,mastro!J:J)</f>
        <v>1125549.7690841001</v>
      </c>
      <c r="I282" s="15">
        <f>SUMIF(mastro!A:A,TB_2018!A282,mastro!K:K)</f>
        <v>0</v>
      </c>
      <c r="J282" s="15">
        <f>SUMIF(mastro!A:A,TB_2018!A282,mastro!L:L)</f>
        <v>1125549.7690841001</v>
      </c>
      <c r="K282" s="49">
        <f>SUMIF(mastro!A:A,TB_2018!A282,mastro!P:P)</f>
        <v>1125549.7690841001</v>
      </c>
      <c r="L282" s="45"/>
    </row>
    <row r="283" spans="1:12" x14ac:dyDescent="0.2">
      <c r="A283" s="48" t="s">
        <v>416</v>
      </c>
      <c r="B283" s="11" t="s">
        <v>417</v>
      </c>
      <c r="C283" s="8" t="s">
        <v>95</v>
      </c>
      <c r="D283" s="8" t="s">
        <v>95</v>
      </c>
      <c r="E283" s="8" t="s">
        <v>39</v>
      </c>
      <c r="F283" s="18" t="s">
        <v>0</v>
      </c>
      <c r="G283" s="15">
        <f>SUMIF(mastro!A:A,TB_2018!A283,mastro!I:I)</f>
        <v>0</v>
      </c>
      <c r="H283" s="15">
        <f>SUMIF(mastro!A:A,TB_2018!A283,mastro!J:J)</f>
        <v>11938</v>
      </c>
      <c r="I283" s="15">
        <f>SUMIF(mastro!A:A,TB_2018!A283,mastro!K:K)</f>
        <v>0</v>
      </c>
      <c r="J283" s="15">
        <f>SUMIF(mastro!A:A,TB_2018!A283,mastro!L:L)</f>
        <v>11938</v>
      </c>
      <c r="K283" s="49">
        <f>SUMIF(mastro!A:A,TB_2018!A283,mastro!P:P)</f>
        <v>11938</v>
      </c>
      <c r="L283" s="45"/>
    </row>
    <row r="284" spans="1:12" x14ac:dyDescent="0.2">
      <c r="A284" s="48" t="s">
        <v>678</v>
      </c>
      <c r="B284" s="11" t="s">
        <v>679</v>
      </c>
      <c r="C284" s="8" t="s">
        <v>95</v>
      </c>
      <c r="D284" s="8" t="s">
        <v>95</v>
      </c>
      <c r="E284" s="8" t="s">
        <v>39</v>
      </c>
      <c r="F284" s="18" t="s">
        <v>0</v>
      </c>
      <c r="G284" s="15">
        <f>SUMIF(mastro!A:A,TB_2018!A284,mastro!I:I)</f>
        <v>0</v>
      </c>
      <c r="H284" s="15">
        <f>SUMIF(mastro!A:A,TB_2018!A284,mastro!J:J)</f>
        <v>120000</v>
      </c>
      <c r="I284" s="15">
        <f>SUMIF(mastro!A:A,TB_2018!A284,mastro!K:K)</f>
        <v>0</v>
      </c>
      <c r="J284" s="15">
        <f>SUMIF(mastro!A:A,TB_2018!A284,mastro!L:L)</f>
        <v>120000</v>
      </c>
      <c r="K284" s="49">
        <f>SUMIF(mastro!A:A,TB_2018!A284,mastro!P:P)</f>
        <v>120000</v>
      </c>
      <c r="L284" s="45"/>
    </row>
    <row r="285" spans="1:12" x14ac:dyDescent="0.2">
      <c r="A285" s="48" t="s">
        <v>224</v>
      </c>
      <c r="B285" s="11" t="s">
        <v>379</v>
      </c>
      <c r="C285" s="8" t="s">
        <v>95</v>
      </c>
      <c r="D285" s="8" t="s">
        <v>95</v>
      </c>
      <c r="E285" s="8" t="s">
        <v>39</v>
      </c>
      <c r="F285" s="18" t="s">
        <v>0</v>
      </c>
      <c r="G285" s="15">
        <f>SUMIF(mastro!A:A,TB_2018!A285,mastro!I:I)</f>
        <v>0</v>
      </c>
      <c r="H285" s="15">
        <f>SUMIF(mastro!A:A,TB_2018!A285,mastro!J:J)</f>
        <v>23910.6</v>
      </c>
      <c r="I285" s="15">
        <f>SUMIF(mastro!A:A,TB_2018!A285,mastro!K:K)</f>
        <v>0</v>
      </c>
      <c r="J285" s="15">
        <f>SUMIF(mastro!A:A,TB_2018!A285,mastro!L:L)</f>
        <v>23910.6</v>
      </c>
      <c r="K285" s="49">
        <f>SUMIF(mastro!A:A,TB_2018!A285,mastro!P:P)</f>
        <v>23910.6</v>
      </c>
      <c r="L285" s="45"/>
    </row>
    <row r="286" spans="1:12" x14ac:dyDescent="0.2">
      <c r="A286" s="48" t="s">
        <v>225</v>
      </c>
      <c r="B286" s="11" t="s">
        <v>380</v>
      </c>
      <c r="C286" s="8" t="s">
        <v>95</v>
      </c>
      <c r="D286" s="8" t="s">
        <v>95</v>
      </c>
      <c r="E286" s="8" t="s">
        <v>39</v>
      </c>
      <c r="F286" s="18" t="s">
        <v>0</v>
      </c>
      <c r="G286" s="15">
        <f>SUMIF(mastro!A:A,TB_2018!A286,mastro!I:I)</f>
        <v>0</v>
      </c>
      <c r="H286" s="15">
        <f>SUMIF(mastro!A:A,TB_2018!A286,mastro!J:J)</f>
        <v>89261.8</v>
      </c>
      <c r="I286" s="15">
        <f>SUMIF(mastro!A:A,TB_2018!A286,mastro!K:K)</f>
        <v>0</v>
      </c>
      <c r="J286" s="15">
        <f>SUMIF(mastro!A:A,TB_2018!A286,mastro!L:L)</f>
        <v>89261.8</v>
      </c>
      <c r="K286" s="49">
        <f>SUMIF(mastro!A:A,TB_2018!A286,mastro!P:P)</f>
        <v>89261.8</v>
      </c>
      <c r="L286" s="45"/>
    </row>
    <row r="287" spans="1:12" x14ac:dyDescent="0.2">
      <c r="A287" s="48" t="s">
        <v>226</v>
      </c>
      <c r="B287" s="11" t="s">
        <v>381</v>
      </c>
      <c r="C287" s="8" t="s">
        <v>95</v>
      </c>
      <c r="D287" s="8" t="s">
        <v>95</v>
      </c>
      <c r="E287" s="8" t="s">
        <v>39</v>
      </c>
      <c r="F287" s="18" t="s">
        <v>0</v>
      </c>
      <c r="G287" s="15">
        <f>SUMIF(mastro!A:A,TB_2018!A287,mastro!I:I)</f>
        <v>0</v>
      </c>
      <c r="H287" s="15">
        <f>SUMIF(mastro!A:A,TB_2018!A287,mastro!J:J)</f>
        <v>112891.66</v>
      </c>
      <c r="I287" s="15">
        <f>SUMIF(mastro!A:A,TB_2018!A287,mastro!K:K)</f>
        <v>0</v>
      </c>
      <c r="J287" s="15">
        <f>SUMIF(mastro!A:A,TB_2018!A287,mastro!L:L)</f>
        <v>112891.66</v>
      </c>
      <c r="K287" s="49">
        <f>SUMIF(mastro!A:A,TB_2018!A287,mastro!P:P)</f>
        <v>112891.66</v>
      </c>
      <c r="L287" s="45"/>
    </row>
    <row r="288" spans="1:12" x14ac:dyDescent="0.2">
      <c r="A288" s="48" t="s">
        <v>227</v>
      </c>
      <c r="B288" s="11" t="s">
        <v>382</v>
      </c>
      <c r="C288" s="8" t="s">
        <v>95</v>
      </c>
      <c r="D288" s="8" t="s">
        <v>95</v>
      </c>
      <c r="E288" s="8" t="s">
        <v>39</v>
      </c>
      <c r="F288" s="18" t="s">
        <v>0</v>
      </c>
      <c r="G288" s="15">
        <f>SUMIF(mastro!A:A,TB_2018!A288,mastro!I:I)</f>
        <v>0</v>
      </c>
      <c r="H288" s="15">
        <f>SUMIF(mastro!A:A,TB_2018!A288,mastro!J:J)</f>
        <v>596252.58245670004</v>
      </c>
      <c r="I288" s="15">
        <f>SUMIF(mastro!A:A,TB_2018!A288,mastro!K:K)</f>
        <v>0</v>
      </c>
      <c r="J288" s="15">
        <f>SUMIF(mastro!A:A,TB_2018!A288,mastro!L:L)</f>
        <v>596252.58245669992</v>
      </c>
      <c r="K288" s="49">
        <f>SUMIF(mastro!A:A,TB_2018!A288,mastro!P:P)</f>
        <v>596252.58245669992</v>
      </c>
      <c r="L288" s="45"/>
    </row>
    <row r="289" spans="1:12" x14ac:dyDescent="0.2">
      <c r="A289" s="48" t="s">
        <v>228</v>
      </c>
      <c r="B289" s="11" t="s">
        <v>383</v>
      </c>
      <c r="C289" s="8" t="s">
        <v>95</v>
      </c>
      <c r="D289" s="8" t="s">
        <v>95</v>
      </c>
      <c r="E289" s="8" t="s">
        <v>39</v>
      </c>
      <c r="F289" s="18" t="s">
        <v>0</v>
      </c>
      <c r="G289" s="15">
        <f>SUMIF(mastro!A:A,TB_2018!A289,mastro!I:I)</f>
        <v>0</v>
      </c>
      <c r="H289" s="15">
        <f>SUMIF(mastro!A:A,TB_2018!A289,mastro!J:J)</f>
        <v>30708.38</v>
      </c>
      <c r="I289" s="15">
        <f>SUMIF(mastro!A:A,TB_2018!A289,mastro!K:K)</f>
        <v>0</v>
      </c>
      <c r="J289" s="15">
        <f>SUMIF(mastro!A:A,TB_2018!A289,mastro!L:L)</f>
        <v>30708.38</v>
      </c>
      <c r="K289" s="49">
        <f>SUMIF(mastro!A:A,TB_2018!A289,mastro!P:P)</f>
        <v>30708.38</v>
      </c>
      <c r="L289" s="45"/>
    </row>
    <row r="290" spans="1:12" x14ac:dyDescent="0.2">
      <c r="A290" s="48" t="s">
        <v>229</v>
      </c>
      <c r="B290" s="11" t="s">
        <v>384</v>
      </c>
      <c r="C290" s="8" t="s">
        <v>95</v>
      </c>
      <c r="D290" s="8" t="s">
        <v>95</v>
      </c>
      <c r="E290" s="8" t="s">
        <v>39</v>
      </c>
      <c r="F290" s="18" t="s">
        <v>0</v>
      </c>
      <c r="G290" s="15">
        <f>SUMIF(mastro!A:A,TB_2018!A290,mastro!I:I)</f>
        <v>0</v>
      </c>
      <c r="H290" s="15">
        <f>SUMIF(mastro!A:A,TB_2018!A290,mastro!J:J)</f>
        <v>75095.740000000005</v>
      </c>
      <c r="I290" s="15">
        <f>SUMIF(mastro!A:A,TB_2018!A290,mastro!K:K)</f>
        <v>0</v>
      </c>
      <c r="J290" s="15">
        <f>SUMIF(mastro!A:A,TB_2018!A290,mastro!L:L)</f>
        <v>75095.740000000005</v>
      </c>
      <c r="K290" s="49">
        <f>SUMIF(mastro!A:A,TB_2018!A290,mastro!P:P)</f>
        <v>75095.740000000005</v>
      </c>
      <c r="L290" s="45"/>
    </row>
    <row r="291" spans="1:12" x14ac:dyDescent="0.2">
      <c r="A291" s="50" t="s">
        <v>692</v>
      </c>
      <c r="B291" s="9" t="s">
        <v>385</v>
      </c>
      <c r="C291" s="8" t="s">
        <v>95</v>
      </c>
      <c r="D291" s="8" t="s">
        <v>95</v>
      </c>
      <c r="E291" s="8" t="s">
        <v>39</v>
      </c>
      <c r="F291" s="18" t="s">
        <v>0</v>
      </c>
      <c r="G291" s="15">
        <f>SUMIF(mastro!A:A,TB_2018!A291,mastro!I:I)</f>
        <v>0</v>
      </c>
      <c r="H291" s="15">
        <f>SUMIF(mastro!A:A,TB_2018!A291,mastro!J:J)</f>
        <v>234676</v>
      </c>
      <c r="I291" s="15">
        <f>SUMIF(mastro!A:A,TB_2018!A291,mastro!K:K)</f>
        <v>0</v>
      </c>
      <c r="J291" s="15">
        <f>SUMIF(mastro!A:A,TB_2018!A291,mastro!L:L)</f>
        <v>234676</v>
      </c>
      <c r="K291" s="49">
        <f>SUMIF(mastro!A:A,TB_2018!A291,mastro!P:P)</f>
        <v>234676</v>
      </c>
      <c r="L291" s="45"/>
    </row>
    <row r="292" spans="1:12" x14ac:dyDescent="0.2">
      <c r="A292" s="48" t="s">
        <v>230</v>
      </c>
      <c r="B292" s="11" t="s">
        <v>386</v>
      </c>
      <c r="C292" s="8" t="s">
        <v>95</v>
      </c>
      <c r="D292" s="8" t="s">
        <v>95</v>
      </c>
      <c r="E292" s="8" t="s">
        <v>39</v>
      </c>
      <c r="F292" s="18" t="s">
        <v>0</v>
      </c>
      <c r="G292" s="15">
        <f>SUMIF(mastro!A:A,TB_2018!A292,mastro!I:I)</f>
        <v>0</v>
      </c>
      <c r="H292" s="15">
        <f>SUMIF(mastro!A:A,TB_2018!A292,mastro!J:J)</f>
        <v>221921.07264600002</v>
      </c>
      <c r="I292" s="15">
        <f>SUMIF(mastro!A:A,TB_2018!A292,mastro!K:K)</f>
        <v>0</v>
      </c>
      <c r="J292" s="15">
        <f>SUMIF(mastro!A:A,TB_2018!A292,mastro!L:L)</f>
        <v>221921.07264600004</v>
      </c>
      <c r="K292" s="49">
        <f>SUMIF(mastro!A:A,TB_2018!A292,mastro!P:P)</f>
        <v>221921.07264600004</v>
      </c>
      <c r="L292" s="45"/>
    </row>
    <row r="293" spans="1:12" x14ac:dyDescent="0.2">
      <c r="A293" s="48" t="s">
        <v>99</v>
      </c>
      <c r="B293" s="11" t="s">
        <v>387</v>
      </c>
      <c r="C293" s="8" t="s">
        <v>95</v>
      </c>
      <c r="D293" s="8" t="s">
        <v>95</v>
      </c>
      <c r="E293" s="8" t="s">
        <v>39</v>
      </c>
      <c r="F293" s="18" t="s">
        <v>0</v>
      </c>
      <c r="G293" s="15">
        <f>SUMIF(mastro!A:A,TB_2018!A293,mastro!I:I)</f>
        <v>0</v>
      </c>
      <c r="H293" s="15">
        <f>SUMIF(mastro!A:A,TB_2018!A293,mastro!J:J)</f>
        <v>88700.13</v>
      </c>
      <c r="I293" s="15">
        <f>SUMIF(mastro!A:A,TB_2018!A293,mastro!K:K)</f>
        <v>0</v>
      </c>
      <c r="J293" s="15">
        <f>SUMIF(mastro!A:A,TB_2018!A293,mastro!L:L)</f>
        <v>88700.13</v>
      </c>
      <c r="K293" s="49">
        <f>SUMIF(mastro!A:A,TB_2018!A293,mastro!P:P)</f>
        <v>88700.13</v>
      </c>
      <c r="L293" s="45"/>
    </row>
    <row r="294" spans="1:12" x14ac:dyDescent="0.2">
      <c r="A294" s="48" t="s">
        <v>231</v>
      </c>
      <c r="B294" s="11" t="s">
        <v>388</v>
      </c>
      <c r="C294" s="8" t="s">
        <v>95</v>
      </c>
      <c r="D294" s="8" t="s">
        <v>95</v>
      </c>
      <c r="E294" s="8" t="s">
        <v>39</v>
      </c>
      <c r="F294" s="18" t="s">
        <v>0</v>
      </c>
      <c r="G294" s="15">
        <f>SUMIF(mastro!A:A,TB_2018!A294,mastro!I:I)</f>
        <v>0</v>
      </c>
      <c r="H294" s="15">
        <f>SUMIF(mastro!A:A,TB_2018!A294,mastro!J:J)</f>
        <v>111300</v>
      </c>
      <c r="I294" s="15">
        <f>SUMIF(mastro!A:A,TB_2018!A294,mastro!K:K)</f>
        <v>0</v>
      </c>
      <c r="J294" s="15">
        <f>SUMIF(mastro!A:A,TB_2018!A294,mastro!L:L)</f>
        <v>111300</v>
      </c>
      <c r="K294" s="49">
        <f>SUMIF(mastro!A:A,TB_2018!A294,mastro!P:P)</f>
        <v>111300</v>
      </c>
      <c r="L294" s="45"/>
    </row>
    <row r="295" spans="1:12" x14ac:dyDescent="0.2">
      <c r="A295" s="48" t="s">
        <v>680</v>
      </c>
      <c r="B295" s="11" t="s">
        <v>681</v>
      </c>
      <c r="C295" s="8" t="s">
        <v>95</v>
      </c>
      <c r="D295" s="8" t="s">
        <v>95</v>
      </c>
      <c r="E295" s="8" t="s">
        <v>39</v>
      </c>
      <c r="F295" s="18" t="s">
        <v>0</v>
      </c>
      <c r="G295" s="15">
        <f>SUMIF(mastro!A:A,TB_2018!A295,mastro!I:I)</f>
        <v>0</v>
      </c>
      <c r="H295" s="15">
        <f>SUMIF(mastro!A:A,TB_2018!A295,mastro!J:J)</f>
        <v>88000</v>
      </c>
      <c r="I295" s="15">
        <f>SUMIF(mastro!A:A,TB_2018!A295,mastro!K:K)</f>
        <v>0</v>
      </c>
      <c r="J295" s="15">
        <f>SUMIF(mastro!A:A,TB_2018!A295,mastro!L:L)</f>
        <v>88000</v>
      </c>
      <c r="K295" s="49">
        <f>SUMIF(mastro!A:A,TB_2018!A295,mastro!P:P)</f>
        <v>88000</v>
      </c>
      <c r="L295" s="45"/>
    </row>
    <row r="296" spans="1:12" x14ac:dyDescent="0.2">
      <c r="A296" s="48" t="s">
        <v>98</v>
      </c>
      <c r="B296" s="11" t="s">
        <v>389</v>
      </c>
      <c r="C296" s="8" t="s">
        <v>95</v>
      </c>
      <c r="D296" s="8" t="s">
        <v>95</v>
      </c>
      <c r="E296" s="8" t="s">
        <v>39</v>
      </c>
      <c r="F296" s="18" t="s">
        <v>0</v>
      </c>
      <c r="G296" s="15">
        <f>SUMIF(mastro!A:A,TB_2018!A296,mastro!I:I)</f>
        <v>0</v>
      </c>
      <c r="H296" s="15">
        <f>SUMIF(mastro!A:A,TB_2018!A296,mastro!J:J)</f>
        <v>2103728.2999437</v>
      </c>
      <c r="I296" s="15">
        <f>SUMIF(mastro!A:A,TB_2018!A296,mastro!K:K)</f>
        <v>0</v>
      </c>
      <c r="J296" s="15">
        <f>SUMIF(mastro!A:A,TB_2018!A296,mastro!L:L)</f>
        <v>2103728.2999437</v>
      </c>
      <c r="K296" s="49">
        <f>SUMIF(mastro!A:A,TB_2018!A296,mastro!P:P)</f>
        <v>2103728.2999437</v>
      </c>
      <c r="L296" s="45"/>
    </row>
    <row r="297" spans="1:12" x14ac:dyDescent="0.2">
      <c r="A297" s="48" t="s">
        <v>232</v>
      </c>
      <c r="B297" s="11" t="s">
        <v>390</v>
      </c>
      <c r="C297" s="8" t="s">
        <v>95</v>
      </c>
      <c r="D297" s="8" t="s">
        <v>95</v>
      </c>
      <c r="E297" s="8" t="s">
        <v>39</v>
      </c>
      <c r="F297" s="18" t="s">
        <v>0</v>
      </c>
      <c r="G297" s="15">
        <f>SUMIF(mastro!A:A,TB_2018!A297,mastro!I:I)</f>
        <v>0</v>
      </c>
      <c r="H297" s="15">
        <f>SUMIF(mastro!A:A,TB_2018!A297,mastro!J:J)</f>
        <v>219076.8</v>
      </c>
      <c r="I297" s="15">
        <f>SUMIF(mastro!A:A,TB_2018!A297,mastro!K:K)</f>
        <v>0</v>
      </c>
      <c r="J297" s="15">
        <f>SUMIF(mastro!A:A,TB_2018!A297,mastro!L:L)</f>
        <v>219076.8</v>
      </c>
      <c r="K297" s="49">
        <f>SUMIF(mastro!A:A,TB_2018!A297,mastro!P:P)</f>
        <v>219076.8</v>
      </c>
      <c r="L297" s="45"/>
    </row>
    <row r="298" spans="1:12" x14ac:dyDescent="0.2">
      <c r="A298" s="48" t="s">
        <v>233</v>
      </c>
      <c r="B298" s="11" t="s">
        <v>391</v>
      </c>
      <c r="C298" s="8" t="s">
        <v>95</v>
      </c>
      <c r="D298" s="8" t="s">
        <v>95</v>
      </c>
      <c r="E298" s="8" t="s">
        <v>39</v>
      </c>
      <c r="F298" s="18" t="s">
        <v>0</v>
      </c>
      <c r="G298" s="15">
        <f>SUMIF(mastro!A:A,TB_2018!A298,mastro!I:I)</f>
        <v>0</v>
      </c>
      <c r="H298" s="15">
        <f>SUMIF(mastro!A:A,TB_2018!A298,mastro!J:J)</f>
        <v>322669.19</v>
      </c>
      <c r="I298" s="15">
        <f>SUMIF(mastro!A:A,TB_2018!A298,mastro!K:K)</f>
        <v>0</v>
      </c>
      <c r="J298" s="15">
        <f>SUMIF(mastro!A:A,TB_2018!A298,mastro!L:L)</f>
        <v>322669.19</v>
      </c>
      <c r="K298" s="49">
        <f>SUMIF(mastro!A:A,TB_2018!A298,mastro!P:P)</f>
        <v>322669.19</v>
      </c>
      <c r="L298" s="45"/>
    </row>
    <row r="299" spans="1:12" x14ac:dyDescent="0.2">
      <c r="A299" s="48" t="s">
        <v>234</v>
      </c>
      <c r="B299" s="11" t="s">
        <v>392</v>
      </c>
      <c r="C299" s="8" t="s">
        <v>95</v>
      </c>
      <c r="D299" s="8" t="s">
        <v>95</v>
      </c>
      <c r="E299" s="8" t="s">
        <v>39</v>
      </c>
      <c r="F299" s="18" t="s">
        <v>0</v>
      </c>
      <c r="G299" s="15">
        <f>SUMIF(mastro!A:A,TB_2018!A299,mastro!I:I)</f>
        <v>0</v>
      </c>
      <c r="H299" s="15">
        <f>SUMIF(mastro!A:A,TB_2018!A299,mastro!J:J)</f>
        <v>2966678.15</v>
      </c>
      <c r="I299" s="15">
        <f>SUMIF(mastro!A:A,TB_2018!A299,mastro!K:K)</f>
        <v>0</v>
      </c>
      <c r="J299" s="15">
        <f>SUMIF(mastro!A:A,TB_2018!A299,mastro!L:L)</f>
        <v>2966678.15</v>
      </c>
      <c r="K299" s="49">
        <f>SUMIF(mastro!A:A,TB_2018!A299,mastro!P:P)</f>
        <v>2966678.15</v>
      </c>
      <c r="L299" s="45"/>
    </row>
    <row r="300" spans="1:12" x14ac:dyDescent="0.2">
      <c r="A300" s="48" t="s">
        <v>27</v>
      </c>
      <c r="B300" s="11" t="s">
        <v>393</v>
      </c>
      <c r="C300" s="8" t="s">
        <v>95</v>
      </c>
      <c r="D300" s="8" t="s">
        <v>95</v>
      </c>
      <c r="E300" s="8" t="s">
        <v>39</v>
      </c>
      <c r="F300" s="18" t="s">
        <v>0</v>
      </c>
      <c r="G300" s="15">
        <f>SUMIF(mastro!A:A,TB_2018!A300,mastro!I:I)</f>
        <v>0</v>
      </c>
      <c r="H300" s="15">
        <f>SUMIF(mastro!A:A,TB_2018!A300,mastro!J:J)</f>
        <v>2124516.2015999998</v>
      </c>
      <c r="I300" s="15">
        <f>SUMIF(mastro!A:A,TB_2018!A300,mastro!K:K)</f>
        <v>0</v>
      </c>
      <c r="J300" s="15">
        <f>SUMIF(mastro!A:A,TB_2018!A300,mastro!L:L)</f>
        <v>2124516.2015999998</v>
      </c>
      <c r="K300" s="49">
        <f>SUMIF(mastro!A:A,TB_2018!A300,mastro!P:P)</f>
        <v>2124516.2015999998</v>
      </c>
      <c r="L300" s="45"/>
    </row>
    <row r="301" spans="1:12" x14ac:dyDescent="0.2">
      <c r="A301" s="48" t="s">
        <v>235</v>
      </c>
      <c r="B301" s="11" t="s">
        <v>394</v>
      </c>
      <c r="C301" s="8" t="s">
        <v>92</v>
      </c>
      <c r="D301" s="8" t="s">
        <v>92</v>
      </c>
      <c r="E301" s="8" t="s">
        <v>39</v>
      </c>
      <c r="F301" s="18" t="s">
        <v>0</v>
      </c>
      <c r="G301" s="15">
        <f>SUMIF(mastro!A:A,TB_2018!A301,mastro!I:I)</f>
        <v>0</v>
      </c>
      <c r="H301" s="15">
        <f>SUMIF(mastro!A:A,TB_2018!A301,mastro!J:J)</f>
        <v>789349</v>
      </c>
      <c r="I301" s="15">
        <f>SUMIF(mastro!A:A,TB_2018!A301,mastro!K:K)</f>
        <v>0</v>
      </c>
      <c r="J301" s="15">
        <f>SUMIF(mastro!A:A,TB_2018!A301,mastro!L:L)</f>
        <v>789349</v>
      </c>
      <c r="K301" s="49">
        <f>SUMIF(mastro!A:A,TB_2018!A301,mastro!P:P)</f>
        <v>789349</v>
      </c>
      <c r="L301" s="45"/>
    </row>
    <row r="302" spans="1:12" x14ac:dyDescent="0.2">
      <c r="A302" s="48" t="s">
        <v>236</v>
      </c>
      <c r="B302" s="11" t="s">
        <v>395</v>
      </c>
      <c r="C302" s="8" t="s">
        <v>92</v>
      </c>
      <c r="D302" s="8" t="s">
        <v>92</v>
      </c>
      <c r="E302" s="8" t="s">
        <v>39</v>
      </c>
      <c r="F302" s="18" t="s">
        <v>0</v>
      </c>
      <c r="G302" s="15">
        <f>SUMIF(mastro!A:A,TB_2018!A302,mastro!I:I)</f>
        <v>0</v>
      </c>
      <c r="H302" s="15">
        <f>SUMIF(mastro!A:A,TB_2018!A302,mastro!J:J)</f>
        <v>567275</v>
      </c>
      <c r="I302" s="15">
        <f>SUMIF(mastro!A:A,TB_2018!A302,mastro!K:K)</f>
        <v>0</v>
      </c>
      <c r="J302" s="15">
        <f>SUMIF(mastro!A:A,TB_2018!A302,mastro!L:L)</f>
        <v>567275</v>
      </c>
      <c r="K302" s="49">
        <f>SUMIF(mastro!A:A,TB_2018!A302,mastro!P:P)</f>
        <v>567275</v>
      </c>
      <c r="L302" s="45"/>
    </row>
    <row r="303" spans="1:12" x14ac:dyDescent="0.2">
      <c r="A303" s="48" t="s">
        <v>28</v>
      </c>
      <c r="B303" s="11" t="s">
        <v>396</v>
      </c>
      <c r="C303" s="8" t="s">
        <v>95</v>
      </c>
      <c r="D303" s="8" t="s">
        <v>95</v>
      </c>
      <c r="E303" s="8" t="s">
        <v>39</v>
      </c>
      <c r="F303" s="18" t="s">
        <v>0</v>
      </c>
      <c r="G303" s="15">
        <f>SUMIF(mastro!A:A,TB_2018!A303,mastro!I:I)</f>
        <v>0</v>
      </c>
      <c r="H303" s="15">
        <f>SUMIF(mastro!A:A,TB_2018!A303,mastro!J:J)</f>
        <v>863216</v>
      </c>
      <c r="I303" s="15">
        <f>SUMIF(mastro!A:A,TB_2018!A303,mastro!K:K)</f>
        <v>0</v>
      </c>
      <c r="J303" s="15">
        <f>SUMIF(mastro!A:A,TB_2018!A303,mastro!L:L)</f>
        <v>863216</v>
      </c>
      <c r="K303" s="49">
        <f>SUMIF(mastro!A:A,TB_2018!A303,mastro!P:P)</f>
        <v>863216</v>
      </c>
      <c r="L303" s="45"/>
    </row>
    <row r="304" spans="1:12" s="80" customFormat="1" x14ac:dyDescent="0.2">
      <c r="A304" s="79" t="s">
        <v>29</v>
      </c>
      <c r="B304" s="80" t="s">
        <v>397</v>
      </c>
      <c r="C304" s="81" t="s">
        <v>17</v>
      </c>
      <c r="D304" s="81" t="s">
        <v>93</v>
      </c>
      <c r="E304" s="81" t="s">
        <v>39</v>
      </c>
      <c r="F304" s="82" t="s">
        <v>0</v>
      </c>
      <c r="G304" s="15">
        <f>SUMIF(mastro!A:A,TB_2018!A304,mastro!I:I)</f>
        <v>0</v>
      </c>
      <c r="H304" s="15">
        <f>SUMIF(mastro!A:A,TB_2018!A304,mastro!J:J)</f>
        <v>53105677.399999999</v>
      </c>
      <c r="I304" s="15">
        <f>SUMIF(mastro!A:A,TB_2018!A304,mastro!K:K)</f>
        <v>0</v>
      </c>
      <c r="J304" s="15">
        <f>SUMIF(mastro!A:A,TB_2018!A304,mastro!L:L)</f>
        <v>53105677.399999999</v>
      </c>
      <c r="K304" s="49">
        <f>SUMIF(mastro!A:A,TB_2018!A304,mastro!P:P)</f>
        <v>53105677.399999999</v>
      </c>
      <c r="L304" s="83"/>
    </row>
    <row r="305" spans="1:12" s="80" customFormat="1" x14ac:dyDescent="0.2">
      <c r="A305" s="79" t="s">
        <v>30</v>
      </c>
      <c r="B305" s="80" t="s">
        <v>398</v>
      </c>
      <c r="C305" s="81" t="s">
        <v>94</v>
      </c>
      <c r="D305" s="81" t="s">
        <v>93</v>
      </c>
      <c r="E305" s="81" t="s">
        <v>39</v>
      </c>
      <c r="F305" s="82" t="s">
        <v>0</v>
      </c>
      <c r="G305" s="15">
        <f>SUMIF(mastro!A:A,TB_2018!A305,mastro!I:I)</f>
        <v>0</v>
      </c>
      <c r="H305" s="15">
        <f>SUMIF(mastro!A:A,TB_2018!A305,mastro!J:J)</f>
        <v>7795607</v>
      </c>
      <c r="I305" s="15">
        <f>SUMIF(mastro!A:A,TB_2018!A305,mastro!K:K)</f>
        <v>0</v>
      </c>
      <c r="J305" s="15">
        <f>SUMIF(mastro!A:A,TB_2018!A305,mastro!L:L)</f>
        <v>7795607</v>
      </c>
      <c r="K305" s="49">
        <f>SUMIF(mastro!A:A,TB_2018!A305,mastro!P:P)</f>
        <v>7795607</v>
      </c>
      <c r="L305" s="83"/>
    </row>
    <row r="306" spans="1:12" x14ac:dyDescent="0.2">
      <c r="A306" s="48" t="s">
        <v>31</v>
      </c>
      <c r="B306" s="11" t="s">
        <v>399</v>
      </c>
      <c r="C306" s="8" t="s">
        <v>95</v>
      </c>
      <c r="D306" s="8" t="s">
        <v>95</v>
      </c>
      <c r="E306" s="8" t="s">
        <v>39</v>
      </c>
      <c r="F306" s="18" t="s">
        <v>0</v>
      </c>
      <c r="G306" s="15">
        <f>SUMIF(mastro!A:A,TB_2018!A306,mastro!I:I)</f>
        <v>0</v>
      </c>
      <c r="H306" s="15">
        <f>SUMIF(mastro!A:A,TB_2018!A306,mastro!J:J)</f>
        <v>17794</v>
      </c>
      <c r="I306" s="15">
        <f>SUMIF(mastro!A:A,TB_2018!A306,mastro!K:K)</f>
        <v>0</v>
      </c>
      <c r="J306" s="15">
        <f>SUMIF(mastro!A:A,TB_2018!A306,mastro!L:L)</f>
        <v>17794</v>
      </c>
      <c r="K306" s="49">
        <f>SUMIF(mastro!A:A,TB_2018!A306,mastro!P:P)</f>
        <v>17794</v>
      </c>
      <c r="L306" s="45"/>
    </row>
    <row r="307" spans="1:12" x14ac:dyDescent="0.2">
      <c r="A307" s="48" t="s">
        <v>237</v>
      </c>
      <c r="B307" s="11" t="s">
        <v>400</v>
      </c>
      <c r="C307" s="8" t="s">
        <v>95</v>
      </c>
      <c r="D307" s="8" t="s">
        <v>95</v>
      </c>
      <c r="E307" s="8" t="s">
        <v>39</v>
      </c>
      <c r="F307" s="18" t="s">
        <v>0</v>
      </c>
      <c r="G307" s="15">
        <f>SUMIF(mastro!A:A,TB_2018!A307,mastro!I:I)</f>
        <v>0</v>
      </c>
      <c r="H307" s="15">
        <f>SUMIF(mastro!A:A,TB_2018!A307,mastro!J:J)</f>
        <v>4980362.7583988002</v>
      </c>
      <c r="I307" s="15">
        <f>SUMIF(mastro!A:A,TB_2018!A307,mastro!K:K)</f>
        <v>0</v>
      </c>
      <c r="J307" s="15">
        <f>SUMIF(mastro!A:A,TB_2018!A307,mastro!L:L)</f>
        <v>4980362.7583988002</v>
      </c>
      <c r="K307" s="49">
        <f>SUMIF(mastro!A:A,TB_2018!A307,mastro!P:P)</f>
        <v>4980362.7583988002</v>
      </c>
      <c r="L307" s="45"/>
    </row>
    <row r="308" spans="1:12" x14ac:dyDescent="0.2">
      <c r="A308" s="51">
        <v>6573</v>
      </c>
      <c r="B308" s="11" t="s">
        <v>409</v>
      </c>
      <c r="C308" s="8" t="s">
        <v>95</v>
      </c>
      <c r="D308" s="8" t="s">
        <v>95</v>
      </c>
      <c r="E308" s="8" t="s">
        <v>39</v>
      </c>
      <c r="F308" s="18" t="s">
        <v>0</v>
      </c>
      <c r="G308" s="15">
        <f>SUMIF(mastro!A:A,TB_2018!A308,mastro!I:I)</f>
        <v>0</v>
      </c>
      <c r="H308" s="15">
        <f>SUMIF(mastro!A:A,TB_2018!A308,mastro!J:J)</f>
        <v>7556235.25</v>
      </c>
      <c r="I308" s="15">
        <f>SUMIF(mastro!A:A,TB_2018!A308,mastro!K:K)</f>
        <v>0</v>
      </c>
      <c r="J308" s="15">
        <f>SUMIF(mastro!A:A,TB_2018!A308,mastro!L:L)</f>
        <v>7556235.25</v>
      </c>
      <c r="K308" s="49">
        <f>SUMIF(mastro!A:A,TB_2018!A308,mastro!P:P)</f>
        <v>7556235.25</v>
      </c>
      <c r="L308" s="45"/>
    </row>
    <row r="309" spans="1:12" x14ac:dyDescent="0.2">
      <c r="A309" s="48" t="s">
        <v>32</v>
      </c>
      <c r="B309" s="11" t="s">
        <v>401</v>
      </c>
      <c r="C309" s="84" t="s">
        <v>731</v>
      </c>
      <c r="D309" s="84" t="s">
        <v>730</v>
      </c>
      <c r="E309" s="8" t="s">
        <v>39</v>
      </c>
      <c r="F309" s="18" t="s">
        <v>0</v>
      </c>
      <c r="G309" s="15">
        <f>SUMIF(mastro!A:A,TB_2018!A309,mastro!I:I)</f>
        <v>0</v>
      </c>
      <c r="H309" s="15">
        <f>SUMIF(mastro!A:A,TB_2018!A309,mastro!J:J)</f>
        <v>1094754.9173976001</v>
      </c>
      <c r="I309" s="15">
        <f>SUMIF(mastro!A:A,TB_2018!A309,mastro!K:K)</f>
        <v>0</v>
      </c>
      <c r="J309" s="15">
        <f>SUMIF(mastro!A:A,TB_2018!A309,mastro!L:L)</f>
        <v>1094754.9173976004</v>
      </c>
      <c r="K309" s="106">
        <f>SUMIF(mastro!A:A,TB_2018!A309,mastro!P:P)</f>
        <v>1094754.9173976004</v>
      </c>
      <c r="L309" s="45"/>
    </row>
    <row r="310" spans="1:12" x14ac:dyDescent="0.2">
      <c r="A310" s="48" t="s">
        <v>682</v>
      </c>
      <c r="B310" s="11" t="s">
        <v>683</v>
      </c>
      <c r="C310" s="84" t="s">
        <v>731</v>
      </c>
      <c r="D310" s="84" t="s">
        <v>730</v>
      </c>
      <c r="E310" s="8" t="s">
        <v>39</v>
      </c>
      <c r="F310" s="18" t="s">
        <v>0</v>
      </c>
      <c r="G310" s="15">
        <f>SUMIF(mastro!A:A,TB_2018!A310,mastro!I:I)</f>
        <v>0</v>
      </c>
      <c r="H310" s="15">
        <f>SUMIF(mastro!A:A,TB_2018!A310,mastro!J:J)</f>
        <v>554704.88079999993</v>
      </c>
      <c r="I310" s="15">
        <f>SUMIF(mastro!A:A,TB_2018!A310,mastro!K:K)</f>
        <v>0</v>
      </c>
      <c r="J310" s="15">
        <f>SUMIF(mastro!A:A,TB_2018!A310,mastro!L:L)</f>
        <v>554704.88080000004</v>
      </c>
      <c r="K310" s="106">
        <f>SUMIF(mastro!A:A,TB_2018!A310,mastro!P:P)</f>
        <v>554704.88080000004</v>
      </c>
      <c r="L310" s="45"/>
    </row>
    <row r="311" spans="1:12" x14ac:dyDescent="0.2">
      <c r="A311" s="51">
        <v>677</v>
      </c>
      <c r="B311" s="11" t="s">
        <v>706</v>
      </c>
      <c r="C311" s="8" t="s">
        <v>95</v>
      </c>
      <c r="D311" s="8" t="s">
        <v>95</v>
      </c>
      <c r="E311" s="8" t="s">
        <v>39</v>
      </c>
      <c r="F311" s="18" t="s">
        <v>0</v>
      </c>
      <c r="G311" s="15">
        <f>SUMIF(mastro!A:A,TB_2018!A311,mastro!I:I)</f>
        <v>0</v>
      </c>
      <c r="H311" s="15">
        <f>SUMIF(mastro!A:A,TB_2018!A311,mastro!J:J)</f>
        <v>383592.33</v>
      </c>
      <c r="I311" s="15">
        <f>SUMIF(mastro!A:A,TB_2018!A311,mastro!K:K)</f>
        <v>0</v>
      </c>
      <c r="J311" s="15">
        <f>SUMIF(mastro!A:A,TB_2018!A311,mastro!L:L)</f>
        <v>383592.33</v>
      </c>
      <c r="K311" s="49">
        <f>SUMIF(mastro!A:A,TB_2018!A311,mastro!P:P)</f>
        <v>383592.33</v>
      </c>
      <c r="L311" s="45"/>
    </row>
    <row r="312" spans="1:12" x14ac:dyDescent="0.2">
      <c r="A312" s="24" t="s">
        <v>693</v>
      </c>
      <c r="B312" s="9" t="s">
        <v>694</v>
      </c>
      <c r="C312" s="8" t="s">
        <v>59</v>
      </c>
      <c r="D312" s="8" t="s">
        <v>59</v>
      </c>
      <c r="E312" s="8" t="s">
        <v>39</v>
      </c>
      <c r="F312" s="18" t="s">
        <v>0</v>
      </c>
      <c r="G312" s="15">
        <f>SUMIF(mastro!A:A,TB_2018!A312,mastro!I:I)</f>
        <v>0</v>
      </c>
      <c r="H312" s="15">
        <f>SUMIF(mastro!A:A,TB_2018!A312,mastro!J:J)</f>
        <v>5737504.6399999997</v>
      </c>
      <c r="I312" s="15">
        <f>SUMIF(mastro!A:A,TB_2018!A312,mastro!K:K)</f>
        <v>0</v>
      </c>
      <c r="J312" s="15">
        <f>SUMIF(mastro!A:A,TB_2018!A312,mastro!L:L)</f>
        <v>5737504.6399999997</v>
      </c>
      <c r="K312" s="49">
        <f>SUMIF(mastro!A:A,TB_2018!A312,mastro!P:P)</f>
        <v>5737504.6399999997</v>
      </c>
      <c r="L312" s="45"/>
    </row>
    <row r="313" spans="1:12" x14ac:dyDescent="0.2">
      <c r="A313" s="24" t="s">
        <v>695</v>
      </c>
      <c r="B313" s="9" t="s">
        <v>696</v>
      </c>
      <c r="C313" s="8" t="s">
        <v>59</v>
      </c>
      <c r="D313" s="8" t="s">
        <v>59</v>
      </c>
      <c r="E313" s="8" t="s">
        <v>39</v>
      </c>
      <c r="F313" s="18" t="s">
        <v>0</v>
      </c>
      <c r="G313" s="15">
        <f>SUMIF(mastro!A:A,TB_2018!A313,mastro!I:I)</f>
        <v>0</v>
      </c>
      <c r="H313" s="15">
        <f>SUMIF(mastro!A:A,TB_2018!A313,mastro!J:J)</f>
        <v>327565.24</v>
      </c>
      <c r="I313" s="15">
        <f>SUMIF(mastro!A:A,TB_2018!A313,mastro!K:K)</f>
        <v>0</v>
      </c>
      <c r="J313" s="15">
        <f>SUMIF(mastro!A:A,TB_2018!A313,mastro!L:L)</f>
        <v>327565.24</v>
      </c>
      <c r="K313" s="49">
        <f>SUMIF(mastro!A:A,TB_2018!A313,mastro!P:P)</f>
        <v>327565.24</v>
      </c>
      <c r="L313" s="45"/>
    </row>
    <row r="314" spans="1:12" x14ac:dyDescent="0.2">
      <c r="A314" s="24" t="s">
        <v>697</v>
      </c>
      <c r="B314" s="9" t="s">
        <v>698</v>
      </c>
      <c r="C314" s="8" t="s">
        <v>59</v>
      </c>
      <c r="D314" s="8" t="s">
        <v>59</v>
      </c>
      <c r="E314" s="8" t="s">
        <v>39</v>
      </c>
      <c r="F314" s="18" t="s">
        <v>0</v>
      </c>
      <c r="G314" s="15">
        <f>SUMIF(mastro!A:A,TB_2018!A314,mastro!I:I)</f>
        <v>0</v>
      </c>
      <c r="H314" s="15">
        <f>SUMIF(mastro!A:A,TB_2018!A314,mastro!J:J)</f>
        <v>2693319.64</v>
      </c>
      <c r="I314" s="15">
        <f>SUMIF(mastro!A:A,TB_2018!A314,mastro!K:K)</f>
        <v>0</v>
      </c>
      <c r="J314" s="15">
        <f>SUMIF(mastro!A:A,TB_2018!A314,mastro!L:L)</f>
        <v>2693319.64</v>
      </c>
      <c r="K314" s="49">
        <f>SUMIF(mastro!A:A,TB_2018!A314,mastro!P:P)</f>
        <v>2693319.64</v>
      </c>
      <c r="L314" s="45"/>
    </row>
    <row r="315" spans="1:12" x14ac:dyDescent="0.2">
      <c r="A315" s="24" t="s">
        <v>699</v>
      </c>
      <c r="B315" s="9" t="s">
        <v>698</v>
      </c>
      <c r="C315" s="8" t="s">
        <v>59</v>
      </c>
      <c r="D315" s="8" t="s">
        <v>59</v>
      </c>
      <c r="E315" s="8" t="s">
        <v>39</v>
      </c>
      <c r="F315" s="18" t="s">
        <v>0</v>
      </c>
      <c r="G315" s="15">
        <f>SUMIF(mastro!A:A,TB_2018!A315,mastro!I:I)</f>
        <v>0</v>
      </c>
      <c r="H315" s="15">
        <f>SUMIF(mastro!A:A,TB_2018!A315,mastro!J:J)</f>
        <v>746998.48</v>
      </c>
      <c r="I315" s="15">
        <f>SUMIF(mastro!A:A,TB_2018!A315,mastro!K:K)</f>
        <v>0</v>
      </c>
      <c r="J315" s="15">
        <f>SUMIF(mastro!A:A,TB_2018!A315,mastro!L:L)</f>
        <v>746998.48</v>
      </c>
      <c r="K315" s="49">
        <f>SUMIF(mastro!A:A,TB_2018!A315,mastro!P:P)</f>
        <v>746998.48</v>
      </c>
      <c r="L315" s="45"/>
    </row>
    <row r="316" spans="1:12" x14ac:dyDescent="0.2">
      <c r="A316" s="24" t="s">
        <v>700</v>
      </c>
      <c r="B316" s="9" t="s">
        <v>698</v>
      </c>
      <c r="C316" s="8" t="s">
        <v>59</v>
      </c>
      <c r="D316" s="8" t="s">
        <v>59</v>
      </c>
      <c r="E316" s="8" t="s">
        <v>39</v>
      </c>
      <c r="F316" s="18" t="s">
        <v>0</v>
      </c>
      <c r="G316" s="15">
        <f>SUMIF(mastro!A:A,TB_2018!A316,mastro!I:I)</f>
        <v>0</v>
      </c>
      <c r="H316" s="15">
        <f>SUMIF(mastro!A:A,TB_2018!A316,mastro!J:J)</f>
        <v>6965921.5300000003</v>
      </c>
      <c r="I316" s="15">
        <f>SUMIF(mastro!A:A,TB_2018!A316,mastro!K:K)</f>
        <v>0</v>
      </c>
      <c r="J316" s="15">
        <f>SUMIF(mastro!A:A,TB_2018!A316,mastro!L:L)</f>
        <v>6965921.5300000003</v>
      </c>
      <c r="K316" s="49">
        <f>SUMIF(mastro!A:A,TB_2018!A316,mastro!P:P)</f>
        <v>6965921.5300000003</v>
      </c>
      <c r="L316" s="45"/>
    </row>
    <row r="317" spans="1:12" s="64" customFormat="1" x14ac:dyDescent="0.2">
      <c r="A317" s="59" t="s">
        <v>722</v>
      </c>
      <c r="B317" s="60" t="s">
        <v>723</v>
      </c>
      <c r="C317" s="61" t="s">
        <v>70</v>
      </c>
      <c r="D317" s="61" t="s">
        <v>59</v>
      </c>
      <c r="E317" s="61" t="s">
        <v>39</v>
      </c>
      <c r="F317" s="62" t="s">
        <v>0</v>
      </c>
      <c r="G317" s="15">
        <f>SUMIF(mastro!A:A,TB_2018!A317,mastro!I:I)</f>
        <v>0</v>
      </c>
      <c r="H317" s="15">
        <f>SUMIF(mastro!A:A,TB_2018!A317,mastro!J:J)</f>
        <v>988281</v>
      </c>
      <c r="I317" s="15">
        <f>SUMIF(mastro!A:A,TB_2018!A317,mastro!K:K)</f>
        <v>0</v>
      </c>
      <c r="J317" s="15">
        <f>SUMIF(mastro!A:A,TB_2018!A317,mastro!L:L)</f>
        <v>988281</v>
      </c>
      <c r="K317" s="49">
        <f>SUMIF(mastro!A:A,TB_2018!A317,mastro!P:P)</f>
        <v>988281</v>
      </c>
      <c r="L317" s="63"/>
    </row>
    <row r="318" spans="1:12" s="35" customFormat="1" x14ac:dyDescent="0.2">
      <c r="A318" s="29">
        <v>69</v>
      </c>
      <c r="B318" s="30" t="s">
        <v>701</v>
      </c>
      <c r="C318" s="31" t="s">
        <v>702</v>
      </c>
      <c r="D318" s="31" t="s">
        <v>75</v>
      </c>
      <c r="E318" s="31" t="s">
        <v>39</v>
      </c>
      <c r="F318" s="39" t="s">
        <v>0</v>
      </c>
      <c r="G318" s="15">
        <f>SUMIF(mastro!A:A,TB_2018!A318,mastro!I:I)</f>
        <v>0</v>
      </c>
      <c r="H318" s="15" t="e">
        <f>#REF!</f>
        <v>#REF!</v>
      </c>
      <c r="I318" s="15">
        <f>SUMIF(mastro!A:A,TB_2018!A318,mastro!K:K)</f>
        <v>0</v>
      </c>
      <c r="J318" s="15" t="e">
        <f>H318</f>
        <v>#REF!</v>
      </c>
      <c r="K318" s="33" t="e">
        <f>J318</f>
        <v>#REF!</v>
      </c>
      <c r="L318" s="46"/>
    </row>
    <row r="319" spans="1:12" x14ac:dyDescent="0.2">
      <c r="A319" s="48" t="s">
        <v>238</v>
      </c>
      <c r="B319" s="11" t="s">
        <v>402</v>
      </c>
      <c r="C319" s="8" t="s">
        <v>53</v>
      </c>
      <c r="D319" s="8" t="s">
        <v>53</v>
      </c>
      <c r="E319" s="8" t="s">
        <v>39</v>
      </c>
      <c r="F319" s="18" t="s">
        <v>0</v>
      </c>
      <c r="G319" s="15">
        <f>SUMIF(mastro!A:A,TB_2018!A319,mastro!I:I)</f>
        <v>0</v>
      </c>
      <c r="H319" s="15">
        <f>SUMIF(mastro!A:A,TB_2018!A319,mastro!J:J)</f>
        <v>0</v>
      </c>
      <c r="I319" s="15">
        <f>SUMIF(mastro!A:A,TB_2018!A319,mastro!K:K)</f>
        <v>247233005.5</v>
      </c>
      <c r="J319" s="15">
        <f>SUMIF(mastro!A:A,TB_2018!A319,mastro!L:L)</f>
        <v>-247233005.5</v>
      </c>
      <c r="K319" s="49">
        <f>SUMIF(mastro!A:A,TB_2018!A319,mastro!P:P)</f>
        <v>-247233005.5</v>
      </c>
      <c r="L319" s="45"/>
    </row>
    <row r="320" spans="1:12" x14ac:dyDescent="0.2">
      <c r="A320" s="48" t="s">
        <v>239</v>
      </c>
      <c r="B320" s="11" t="s">
        <v>403</v>
      </c>
      <c r="C320" s="8" t="s">
        <v>53</v>
      </c>
      <c r="D320" s="8" t="s">
        <v>53</v>
      </c>
      <c r="E320" s="8" t="s">
        <v>39</v>
      </c>
      <c r="F320" s="18" t="s">
        <v>0</v>
      </c>
      <c r="G320" s="15">
        <f>SUMIF(mastro!A:A,TB_2018!A320,mastro!I:I)</f>
        <v>0</v>
      </c>
      <c r="H320" s="15">
        <f>SUMIF(mastro!A:A,TB_2018!A320,mastro!J:J)</f>
        <v>0</v>
      </c>
      <c r="I320" s="15">
        <f>SUMIF(mastro!A:A,TB_2018!A320,mastro!K:K)</f>
        <v>236879925</v>
      </c>
      <c r="J320" s="15">
        <f>SUMIF(mastro!A:A,TB_2018!A320,mastro!L:L)</f>
        <v>-236879925</v>
      </c>
      <c r="K320" s="49">
        <f>SUMIF(mastro!A:A,TB_2018!A320,mastro!P:P)</f>
        <v>-236879925</v>
      </c>
      <c r="L320" s="45"/>
    </row>
    <row r="321" spans="1:14" x14ac:dyDescent="0.2">
      <c r="A321" s="48" t="s">
        <v>240</v>
      </c>
      <c r="B321" s="11" t="s">
        <v>404</v>
      </c>
      <c r="C321" s="8" t="s">
        <v>53</v>
      </c>
      <c r="D321" s="8" t="s">
        <v>53</v>
      </c>
      <c r="E321" s="8" t="s">
        <v>39</v>
      </c>
      <c r="F321" s="18" t="s">
        <v>0</v>
      </c>
      <c r="G321" s="15">
        <f>SUMIF(mastro!A:A,TB_2018!A321,mastro!I:I)</f>
        <v>0</v>
      </c>
      <c r="H321" s="15">
        <f>SUMIF(mastro!A:A,TB_2018!A321,mastro!J:J)</f>
        <v>0</v>
      </c>
      <c r="I321" s="15">
        <f>SUMIF(mastro!A:A,TB_2018!A321,mastro!K:K)</f>
        <v>101064254.59999999</v>
      </c>
      <c r="J321" s="15">
        <f>SUMIF(mastro!A:A,TB_2018!A321,mastro!L:L)</f>
        <v>-101064254.59999999</v>
      </c>
      <c r="K321" s="49">
        <f>SUMIF(mastro!A:A,TB_2018!A321,mastro!P:P)</f>
        <v>-101064254.59999999</v>
      </c>
      <c r="L321" s="45"/>
    </row>
    <row r="322" spans="1:14" x14ac:dyDescent="0.2">
      <c r="A322" s="48" t="s">
        <v>33</v>
      </c>
      <c r="B322" s="11" t="s">
        <v>405</v>
      </c>
      <c r="C322" s="84" t="s">
        <v>731</v>
      </c>
      <c r="D322" s="84" t="s">
        <v>730</v>
      </c>
      <c r="E322" s="8" t="s">
        <v>39</v>
      </c>
      <c r="F322" s="18" t="s">
        <v>0</v>
      </c>
      <c r="G322" s="15">
        <f>SUMIF(mastro!A:A,TB_2018!A322,mastro!I:I)</f>
        <v>0</v>
      </c>
      <c r="H322" s="15">
        <f>SUMIF(mastro!A:A,TB_2018!A322,mastro!J:J)</f>
        <v>0</v>
      </c>
      <c r="I322" s="15">
        <f>SUMIF(mastro!A:A,TB_2018!A322,mastro!K:K)</f>
        <v>6161533.7474540994</v>
      </c>
      <c r="J322" s="15">
        <f>SUMIF(mastro!A:A,TB_2018!A322,mastro!L:L)</f>
        <v>-6161533.7474540994</v>
      </c>
      <c r="K322" s="106">
        <f>SUMIF(mastro!A:A,TB_2018!A322,mastro!P:P)</f>
        <v>-6161533.7474540994</v>
      </c>
      <c r="L322" s="45"/>
    </row>
    <row r="323" spans="1:14" x14ac:dyDescent="0.2">
      <c r="A323" s="48" t="s">
        <v>684</v>
      </c>
      <c r="B323" s="11" t="s">
        <v>685</v>
      </c>
      <c r="C323" s="84" t="s">
        <v>731</v>
      </c>
      <c r="D323" s="84" t="s">
        <v>730</v>
      </c>
      <c r="E323" s="8" t="s">
        <v>39</v>
      </c>
      <c r="F323" s="18" t="s">
        <v>0</v>
      </c>
      <c r="G323" s="15">
        <f>SUMIF(mastro!A:A,TB_2018!A323,mastro!I:I)</f>
        <v>0</v>
      </c>
      <c r="H323" s="15">
        <f>SUMIF(mastro!A:A,TB_2018!A323,mastro!J:J)</f>
        <v>0</v>
      </c>
      <c r="I323" s="15">
        <f>SUMIF(mastro!A:A,TB_2018!A323,mastro!K:K)</f>
        <v>199266.57758929997</v>
      </c>
      <c r="J323" s="15">
        <f>SUMIF(mastro!A:A,TB_2018!A323,mastro!L:L)</f>
        <v>-199266.57758929997</v>
      </c>
      <c r="K323" s="106">
        <f>SUMIF(mastro!A:A,TB_2018!A323,mastro!P:P)</f>
        <v>-199266.57758929997</v>
      </c>
      <c r="L323" s="45"/>
    </row>
    <row r="324" spans="1:14" x14ac:dyDescent="0.2">
      <c r="A324" s="48" t="s">
        <v>704</v>
      </c>
      <c r="B324" s="11" t="s">
        <v>705</v>
      </c>
      <c r="C324" s="11" t="s">
        <v>74</v>
      </c>
      <c r="D324" s="12" t="s">
        <v>74</v>
      </c>
      <c r="E324" s="12" t="s">
        <v>39</v>
      </c>
      <c r="F324" s="18" t="s">
        <v>0</v>
      </c>
      <c r="G324" s="15">
        <f>SUMIF(mastro!A:A,TB_2018!A324,mastro!I:I)</f>
        <v>0</v>
      </c>
      <c r="H324" s="15">
        <f>SUMIF(mastro!A:A,TB_2018!A324,mastro!J:J)</f>
        <v>0</v>
      </c>
      <c r="I324" s="15">
        <f>SUMIF(mastro!A:A,TB_2018!A324,mastro!K:K)</f>
        <v>965981.88</v>
      </c>
      <c r="J324" s="15">
        <f>SUMIF(mastro!A:A,TB_2018!A324,mastro!L:L)</f>
        <v>-965981.88</v>
      </c>
      <c r="K324" s="49">
        <f>SUMIF(mastro!A:A,TB_2018!A324,mastro!P:P)</f>
        <v>-965981.88</v>
      </c>
    </row>
    <row r="325" spans="1:14" s="80" customFormat="1" x14ac:dyDescent="0.2">
      <c r="A325" s="79" t="s">
        <v>719</v>
      </c>
      <c r="B325" s="80" t="s">
        <v>720</v>
      </c>
      <c r="C325" s="81" t="s">
        <v>74</v>
      </c>
      <c r="D325" s="81" t="s">
        <v>74</v>
      </c>
      <c r="E325" s="81" t="s">
        <v>39</v>
      </c>
      <c r="F325" s="82" t="s">
        <v>0</v>
      </c>
      <c r="G325" s="15">
        <f>SUMIF(mastro!A:A,TB_2018!A325,mastro!I:I)</f>
        <v>0</v>
      </c>
      <c r="H325" s="15">
        <f>SUMIF(mastro!A:A,TB_2018!A325,mastro!J:J)</f>
        <v>0</v>
      </c>
      <c r="I325" s="15">
        <f>SUMIF(mastro!A:A,TB_2018!A325,mastro!K:K)</f>
        <v>1513157.87</v>
      </c>
      <c r="J325" s="15">
        <f>SUMIF(mastro!A:A,TB_2018!A325,mastro!L:L)</f>
        <v>-1513157.87</v>
      </c>
      <c r="K325" s="49">
        <f>SUMIF(mastro!A:A,TB_2018!A325,mastro!P:P)</f>
        <v>-1513157.87</v>
      </c>
      <c r="L325" s="83"/>
    </row>
    <row r="326" spans="1:14" ht="12.75" thickBot="1" x14ac:dyDescent="0.25">
      <c r="A326" s="25" t="s">
        <v>707</v>
      </c>
      <c r="B326" s="26" t="s">
        <v>708</v>
      </c>
      <c r="C326" s="26"/>
      <c r="D326" s="27"/>
      <c r="E326" s="27"/>
      <c r="F326" s="28" t="s">
        <v>0</v>
      </c>
      <c r="G326" s="15">
        <f>SUMIF(mastro!A:A,TB_2018!A326,mastro!I:I)</f>
        <v>0.43592090000000006</v>
      </c>
      <c r="H326" s="15">
        <f>SUMIF(mastro!A:A,TB_2018!A326,mastro!J:J)</f>
        <v>0</v>
      </c>
      <c r="I326" s="15">
        <f>SUMIF(mastro!A:A,TB_2018!A326,mastro!K:K)</f>
        <v>0</v>
      </c>
      <c r="J326" s="15">
        <f>SUMIF(mastro!A:A,TB_2018!A326,mastro!L:L)</f>
        <v>0</v>
      </c>
      <c r="K326" s="49">
        <f>SUMIF(mastro!A:A,TB_2018!A326,mastro!P:P)</f>
        <v>0</v>
      </c>
    </row>
    <row r="327" spans="1:14" s="35" customFormat="1" x14ac:dyDescent="0.2">
      <c r="A327" s="29"/>
      <c r="B327" s="30"/>
      <c r="C327" s="31"/>
      <c r="D327" s="31"/>
      <c r="E327" s="31"/>
      <c r="F327" s="32"/>
      <c r="G327" s="33">
        <f>SUM(G6:G326)</f>
        <v>5.4973131424773669E-7</v>
      </c>
      <c r="H327" s="33" t="e">
        <f>SUM(H6:H326)</f>
        <v>#REF!</v>
      </c>
      <c r="I327" s="33" t="e">
        <f>SUM(I6:I326)</f>
        <v>#REF!</v>
      </c>
      <c r="J327" s="33" t="e">
        <f>SUM(J6:J326)</f>
        <v>#REF!</v>
      </c>
      <c r="K327" s="34" t="e">
        <f>SUM(K6:K326)</f>
        <v>#REF!</v>
      </c>
      <c r="L327" s="46" t="e">
        <f>SUM(K260:K326)</f>
        <v>#REF!</v>
      </c>
    </row>
    <row r="329" spans="1:14" x14ac:dyDescent="0.2">
      <c r="D329" s="12" t="s">
        <v>413</v>
      </c>
      <c r="K329" s="67" t="e">
        <f>SUBTOTAL(9,K6:K325)</f>
        <v>#REF!</v>
      </c>
      <c r="L329" s="47"/>
    </row>
    <row r="330" spans="1:14" x14ac:dyDescent="0.2">
      <c r="L330" s="47"/>
    </row>
    <row r="332" spans="1:14" x14ac:dyDescent="0.2">
      <c r="K332" s="72">
        <f>SUM(K260:K317)</f>
        <v>480474582.68356347</v>
      </c>
      <c r="L332" s="66"/>
      <c r="M332" s="58"/>
      <c r="N332" s="58" t="s">
        <v>724</v>
      </c>
    </row>
    <row r="333" spans="1:14" x14ac:dyDescent="0.2">
      <c r="K333" s="72" t="e">
        <f>K332-#REF!-#REF!</f>
        <v>#REF!</v>
      </c>
      <c r="L333" s="66"/>
      <c r="M333" s="58"/>
      <c r="N333" s="58" t="s">
        <v>725</v>
      </c>
    </row>
  </sheetData>
  <autoFilter ref="A5:N327" xr:uid="{00000000-0009-0000-0000-000000000000}"/>
  <mergeCells count="1">
    <mergeCell ref="L3:M3"/>
  </mergeCells>
  <conditionalFormatting sqref="K328:K65536 K1:K4 K6:K317 K319:K326">
    <cfRule type="duplicateValues" dxfId="57" priority="3" stopIfTrue="1"/>
  </conditionalFormatting>
  <pageMargins left="0.25" right="0.1" top="0.25" bottom="0.25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55"/>
  <sheetViews>
    <sheetView topLeftCell="A28" zoomScaleNormal="100" workbookViewId="0">
      <selection activeCell="N29" sqref="N29"/>
    </sheetView>
  </sheetViews>
  <sheetFormatPr defaultColWidth="9.140625" defaultRowHeight="12.75" x14ac:dyDescent="0.2"/>
  <cols>
    <col min="1" max="1" width="4.85546875" style="1" customWidth="1"/>
    <col min="2" max="3" width="9.140625" style="1"/>
    <col min="4" max="4" width="9.28515625" style="1" customWidth="1"/>
    <col min="5" max="5" width="11.42578125" style="1" customWidth="1"/>
    <col min="6" max="6" width="12.85546875" style="1" customWidth="1"/>
    <col min="7" max="7" width="5.42578125" style="1" customWidth="1"/>
    <col min="8" max="8" width="9.85546875" style="1" bestFit="1" customWidth="1"/>
    <col min="9" max="9" width="9.140625" style="1"/>
    <col min="10" max="10" width="5.140625" style="1" customWidth="1"/>
    <col min="11" max="11" width="9.140625" style="1"/>
    <col min="12" max="12" width="1.85546875" style="1" customWidth="1"/>
    <col min="13" max="16384" width="9.140625" style="1"/>
  </cols>
  <sheetData>
    <row r="1" spans="2:11" ht="13.5" thickBot="1" x14ac:dyDescent="0.25"/>
    <row r="2" spans="2:11" x14ac:dyDescent="0.2">
      <c r="B2" s="108"/>
      <c r="C2" s="109"/>
      <c r="D2" s="109"/>
      <c r="E2" s="109"/>
      <c r="F2" s="109"/>
      <c r="G2" s="109"/>
      <c r="H2" s="109"/>
      <c r="I2" s="109"/>
      <c r="J2" s="109"/>
      <c r="K2" s="110"/>
    </row>
    <row r="3" spans="2:11" s="3" customFormat="1" ht="15" x14ac:dyDescent="0.25">
      <c r="B3" s="111"/>
      <c r="C3" s="3" t="s">
        <v>78</v>
      </c>
      <c r="F3" s="7" t="s">
        <v>753</v>
      </c>
      <c r="G3" s="112"/>
      <c r="H3" s="113"/>
      <c r="I3" s="2"/>
      <c r="K3" s="114"/>
    </row>
    <row r="4" spans="2:11" s="3" customFormat="1" ht="15" x14ac:dyDescent="0.25">
      <c r="B4" s="111"/>
      <c r="C4" s="3" t="s">
        <v>79</v>
      </c>
      <c r="F4" s="1" t="s">
        <v>754</v>
      </c>
      <c r="G4" s="115"/>
      <c r="H4" s="116"/>
      <c r="I4" s="4"/>
      <c r="J4" s="4"/>
      <c r="K4" s="114"/>
    </row>
    <row r="5" spans="2:11" s="3" customFormat="1" ht="12" x14ac:dyDescent="0.2">
      <c r="B5" s="111"/>
      <c r="C5" s="3" t="s">
        <v>755</v>
      </c>
      <c r="F5" s="117" t="s">
        <v>756</v>
      </c>
      <c r="G5" s="5"/>
      <c r="H5" s="5"/>
      <c r="I5" s="5"/>
      <c r="J5" s="5"/>
      <c r="K5" s="114"/>
    </row>
    <row r="6" spans="2:11" s="3" customFormat="1" ht="12" x14ac:dyDescent="0.2">
      <c r="B6" s="111"/>
      <c r="F6" s="2"/>
      <c r="G6" s="2"/>
      <c r="H6" s="107" t="s">
        <v>757</v>
      </c>
      <c r="I6" s="107"/>
      <c r="J6" s="2"/>
      <c r="K6" s="114"/>
    </row>
    <row r="7" spans="2:11" s="3" customFormat="1" ht="12" x14ac:dyDescent="0.2">
      <c r="B7" s="111"/>
      <c r="C7" s="3" t="s">
        <v>80</v>
      </c>
      <c r="F7" s="118" t="s">
        <v>758</v>
      </c>
      <c r="G7" s="119"/>
      <c r="K7" s="114"/>
    </row>
    <row r="8" spans="2:11" s="3" customFormat="1" ht="12" x14ac:dyDescent="0.2">
      <c r="B8" s="111"/>
      <c r="C8" s="3" t="s">
        <v>81</v>
      </c>
      <c r="F8" s="5"/>
      <c r="G8" s="119"/>
      <c r="K8" s="114"/>
    </row>
    <row r="9" spans="2:11" s="3" customFormat="1" ht="12" x14ac:dyDescent="0.2">
      <c r="B9" s="111"/>
      <c r="K9" s="114"/>
    </row>
    <row r="10" spans="2:11" s="3" customFormat="1" ht="12" x14ac:dyDescent="0.2">
      <c r="B10" s="111"/>
      <c r="C10" s="3" t="s">
        <v>759</v>
      </c>
      <c r="F10" s="5" t="s">
        <v>760</v>
      </c>
      <c r="G10" s="120"/>
      <c r="H10" s="120"/>
      <c r="I10" s="120"/>
      <c r="J10" s="120"/>
      <c r="K10" s="121"/>
    </row>
    <row r="11" spans="2:11" s="3" customFormat="1" ht="12" x14ac:dyDescent="0.2">
      <c r="B11" s="111"/>
      <c r="F11" s="122"/>
      <c r="G11" s="122"/>
      <c r="H11" s="122"/>
      <c r="I11" s="122"/>
      <c r="J11" s="122"/>
      <c r="K11" s="121"/>
    </row>
    <row r="12" spans="2:11" s="3" customFormat="1" ht="12" x14ac:dyDescent="0.2">
      <c r="B12" s="111"/>
      <c r="F12" s="122"/>
      <c r="G12" s="122"/>
      <c r="H12" s="122"/>
      <c r="I12" s="122"/>
      <c r="J12" s="122"/>
      <c r="K12" s="121"/>
    </row>
    <row r="13" spans="2:11" x14ac:dyDescent="0.2">
      <c r="B13" s="123"/>
      <c r="K13" s="124"/>
    </row>
    <row r="14" spans="2:11" x14ac:dyDescent="0.2">
      <c r="B14" s="123"/>
      <c r="K14" s="124"/>
    </row>
    <row r="15" spans="2:11" x14ac:dyDescent="0.2">
      <c r="B15" s="123"/>
      <c r="K15" s="124"/>
    </row>
    <row r="16" spans="2:11" x14ac:dyDescent="0.2">
      <c r="B16" s="123"/>
      <c r="K16" s="124"/>
    </row>
    <row r="17" spans="2:11" x14ac:dyDescent="0.2">
      <c r="B17" s="123"/>
      <c r="K17" s="124"/>
    </row>
    <row r="18" spans="2:11" x14ac:dyDescent="0.2">
      <c r="B18" s="123"/>
      <c r="K18" s="124"/>
    </row>
    <row r="19" spans="2:11" x14ac:dyDescent="0.2">
      <c r="B19" s="123"/>
      <c r="K19" s="124"/>
    </row>
    <row r="20" spans="2:11" x14ac:dyDescent="0.2">
      <c r="B20" s="123"/>
      <c r="K20" s="124"/>
    </row>
    <row r="21" spans="2:11" x14ac:dyDescent="0.2">
      <c r="B21" s="123"/>
      <c r="K21" s="124"/>
    </row>
    <row r="22" spans="2:11" x14ac:dyDescent="0.2">
      <c r="B22" s="123"/>
      <c r="K22" s="124"/>
    </row>
    <row r="23" spans="2:11" x14ac:dyDescent="0.2">
      <c r="B23" s="123"/>
      <c r="K23" s="124"/>
    </row>
    <row r="24" spans="2:11" ht="33.75" x14ac:dyDescent="0.5">
      <c r="B24" s="234" t="s">
        <v>82</v>
      </c>
      <c r="C24" s="235"/>
      <c r="D24" s="235"/>
      <c r="E24" s="235"/>
      <c r="F24" s="235"/>
      <c r="G24" s="235"/>
      <c r="H24" s="235"/>
      <c r="I24" s="235"/>
      <c r="J24" s="235"/>
      <c r="K24" s="236"/>
    </row>
    <row r="25" spans="2:11" x14ac:dyDescent="0.2">
      <c r="B25" s="123"/>
      <c r="C25" s="231" t="s">
        <v>83</v>
      </c>
      <c r="D25" s="231"/>
      <c r="E25" s="231"/>
      <c r="F25" s="231"/>
      <c r="G25" s="231"/>
      <c r="H25" s="231"/>
      <c r="I25" s="231"/>
      <c r="J25" s="231"/>
      <c r="K25" s="124"/>
    </row>
    <row r="26" spans="2:11" x14ac:dyDescent="0.2">
      <c r="B26" s="123"/>
      <c r="C26" s="231" t="s">
        <v>761</v>
      </c>
      <c r="D26" s="231"/>
      <c r="E26" s="231"/>
      <c r="F26" s="231"/>
      <c r="G26" s="231"/>
      <c r="H26" s="231"/>
      <c r="I26" s="231"/>
      <c r="J26" s="231"/>
      <c r="K26" s="124"/>
    </row>
    <row r="27" spans="2:11" x14ac:dyDescent="0.2">
      <c r="B27" s="123"/>
      <c r="K27" s="124"/>
    </row>
    <row r="28" spans="2:11" x14ac:dyDescent="0.2">
      <c r="B28" s="123"/>
      <c r="K28" s="124"/>
    </row>
    <row r="29" spans="2:11" ht="33.75" x14ac:dyDescent="0.5">
      <c r="B29" s="123"/>
      <c r="F29" s="125" t="s">
        <v>764</v>
      </c>
      <c r="K29" s="124"/>
    </row>
    <row r="30" spans="2:11" x14ac:dyDescent="0.2">
      <c r="B30" s="123"/>
      <c r="K30" s="124"/>
    </row>
    <row r="31" spans="2:11" x14ac:dyDescent="0.2">
      <c r="B31" s="123"/>
      <c r="K31" s="124"/>
    </row>
    <row r="32" spans="2:11" x14ac:dyDescent="0.2">
      <c r="B32" s="123"/>
      <c r="K32" s="124"/>
    </row>
    <row r="33" spans="2:11" x14ac:dyDescent="0.2">
      <c r="B33" s="123"/>
      <c r="K33" s="124"/>
    </row>
    <row r="34" spans="2:11" x14ac:dyDescent="0.2">
      <c r="B34" s="123"/>
      <c r="K34" s="124"/>
    </row>
    <row r="35" spans="2:11" x14ac:dyDescent="0.2">
      <c r="B35" s="123"/>
      <c r="K35" s="124"/>
    </row>
    <row r="36" spans="2:11" x14ac:dyDescent="0.2">
      <c r="B36" s="123"/>
      <c r="K36" s="124"/>
    </row>
    <row r="37" spans="2:11" x14ac:dyDescent="0.2">
      <c r="B37" s="123"/>
      <c r="K37" s="124"/>
    </row>
    <row r="38" spans="2:11" x14ac:dyDescent="0.2">
      <c r="B38" s="123"/>
      <c r="K38" s="124"/>
    </row>
    <row r="39" spans="2:11" x14ac:dyDescent="0.2">
      <c r="B39" s="123"/>
      <c r="K39" s="124"/>
    </row>
    <row r="40" spans="2:11" x14ac:dyDescent="0.2">
      <c r="B40" s="123"/>
      <c r="K40" s="124"/>
    </row>
    <row r="41" spans="2:11" x14ac:dyDescent="0.2">
      <c r="B41" s="123"/>
      <c r="K41" s="124"/>
    </row>
    <row r="42" spans="2:11" x14ac:dyDescent="0.2">
      <c r="B42" s="123"/>
      <c r="K42" s="124"/>
    </row>
    <row r="43" spans="2:11" x14ac:dyDescent="0.2">
      <c r="B43" s="123"/>
      <c r="K43" s="124"/>
    </row>
    <row r="44" spans="2:11" x14ac:dyDescent="0.2">
      <c r="B44" s="123"/>
      <c r="K44" s="124"/>
    </row>
    <row r="45" spans="2:11" x14ac:dyDescent="0.2">
      <c r="B45" s="123"/>
      <c r="K45" s="124"/>
    </row>
    <row r="46" spans="2:11" s="3" customFormat="1" ht="12" x14ac:dyDescent="0.2">
      <c r="B46" s="111"/>
      <c r="C46" s="3" t="s">
        <v>84</v>
      </c>
      <c r="H46" s="237" t="s">
        <v>762</v>
      </c>
      <c r="I46" s="237"/>
      <c r="K46" s="114"/>
    </row>
    <row r="47" spans="2:11" s="3" customFormat="1" ht="12" x14ac:dyDescent="0.2">
      <c r="B47" s="111"/>
      <c r="C47" s="3" t="s">
        <v>85</v>
      </c>
      <c r="H47" s="229"/>
      <c r="I47" s="229"/>
      <c r="K47" s="114"/>
    </row>
    <row r="48" spans="2:11" s="3" customFormat="1" ht="12" x14ac:dyDescent="0.2">
      <c r="B48" s="111"/>
      <c r="C48" s="3" t="s">
        <v>86</v>
      </c>
      <c r="H48" s="229" t="s">
        <v>763</v>
      </c>
      <c r="I48" s="229"/>
      <c r="K48" s="114"/>
    </row>
    <row r="49" spans="2:11" s="3" customFormat="1" ht="12" x14ac:dyDescent="0.2">
      <c r="B49" s="111"/>
      <c r="C49" s="3" t="s">
        <v>87</v>
      </c>
      <c r="H49" s="229"/>
      <c r="I49" s="229"/>
      <c r="K49" s="114"/>
    </row>
    <row r="50" spans="2:11" x14ac:dyDescent="0.2">
      <c r="B50" s="123"/>
      <c r="K50" s="124"/>
    </row>
    <row r="51" spans="2:11" s="6" customFormat="1" ht="15" x14ac:dyDescent="0.2">
      <c r="B51" s="126"/>
      <c r="C51" s="3" t="s">
        <v>88</v>
      </c>
      <c r="D51" s="3"/>
      <c r="E51" s="3"/>
      <c r="F51" s="3"/>
      <c r="G51" s="119" t="s">
        <v>89</v>
      </c>
      <c r="H51" s="230" t="s">
        <v>765</v>
      </c>
      <c r="I51" s="231"/>
      <c r="K51" s="127"/>
    </row>
    <row r="52" spans="2:11" s="6" customFormat="1" ht="15" x14ac:dyDescent="0.2">
      <c r="B52" s="126"/>
      <c r="C52" s="3"/>
      <c r="D52" s="3"/>
      <c r="E52" s="3"/>
      <c r="F52" s="3"/>
      <c r="G52" s="119" t="s">
        <v>90</v>
      </c>
      <c r="H52" s="232" t="s">
        <v>766</v>
      </c>
      <c r="I52" s="231"/>
      <c r="K52" s="127"/>
    </row>
    <row r="53" spans="2:11" s="6" customFormat="1" ht="15" x14ac:dyDescent="0.2">
      <c r="B53" s="126"/>
      <c r="C53" s="3"/>
      <c r="D53" s="3"/>
      <c r="E53" s="3"/>
      <c r="F53" s="3"/>
      <c r="G53" s="119"/>
      <c r="H53" s="119"/>
      <c r="I53" s="119"/>
      <c r="K53" s="127"/>
    </row>
    <row r="54" spans="2:11" s="6" customFormat="1" ht="15" x14ac:dyDescent="0.2">
      <c r="B54" s="126"/>
      <c r="C54" s="3" t="s">
        <v>91</v>
      </c>
      <c r="D54" s="3"/>
      <c r="E54" s="3"/>
      <c r="F54" s="119"/>
      <c r="G54" s="3"/>
      <c r="H54" s="233">
        <v>44235</v>
      </c>
      <c r="I54" s="233"/>
      <c r="K54" s="127"/>
    </row>
    <row r="55" spans="2:11" ht="13.5" thickBot="1" x14ac:dyDescent="0.25">
      <c r="B55" s="128"/>
      <c r="C55" s="129"/>
      <c r="D55" s="129"/>
      <c r="E55" s="129"/>
      <c r="F55" s="129"/>
      <c r="G55" s="129"/>
      <c r="H55" s="129"/>
      <c r="I55" s="129"/>
      <c r="J55" s="129"/>
      <c r="K55" s="130"/>
    </row>
  </sheetData>
  <mergeCells count="10">
    <mergeCell ref="B24:K24"/>
    <mergeCell ref="C25:J25"/>
    <mergeCell ref="C26:J26"/>
    <mergeCell ref="H46:I46"/>
    <mergeCell ref="H47:I47"/>
    <mergeCell ref="H48:I48"/>
    <mergeCell ref="H49:I49"/>
    <mergeCell ref="H51:I51"/>
    <mergeCell ref="H52:I52"/>
    <mergeCell ref="H54:I54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3:D329"/>
  <sheetViews>
    <sheetView topLeftCell="A13" workbookViewId="0">
      <selection activeCell="B21" sqref="B21"/>
    </sheetView>
  </sheetViews>
  <sheetFormatPr defaultRowHeight="12.75" x14ac:dyDescent="0.2"/>
  <cols>
    <col min="1" max="1" width="20.42578125" customWidth="1"/>
    <col min="2" max="2" width="58.5703125" customWidth="1"/>
    <col min="3" max="3" width="12.5703125" style="73" customWidth="1"/>
    <col min="4" max="4" width="14.5703125" style="77" bestFit="1" customWidth="1"/>
  </cols>
  <sheetData>
    <row r="3" spans="1:4" x14ac:dyDescent="0.2">
      <c r="A3" s="74" t="s">
        <v>726</v>
      </c>
      <c r="C3" s="75"/>
    </row>
    <row r="4" spans="1:4" x14ac:dyDescent="0.2">
      <c r="A4" s="74" t="s">
        <v>60</v>
      </c>
      <c r="B4" s="74" t="s">
        <v>76</v>
      </c>
      <c r="C4" t="s">
        <v>703</v>
      </c>
      <c r="D4" s="77" t="s">
        <v>729</v>
      </c>
    </row>
    <row r="5" spans="1:4" x14ac:dyDescent="0.2">
      <c r="A5" t="s">
        <v>37</v>
      </c>
      <c r="C5" s="75">
        <v>281469577.03334373</v>
      </c>
    </row>
    <row r="6" spans="1:4" x14ac:dyDescent="0.2">
      <c r="B6" t="s">
        <v>714</v>
      </c>
      <c r="C6" s="76">
        <v>0</v>
      </c>
    </row>
    <row r="7" spans="1:4" x14ac:dyDescent="0.2">
      <c r="B7" t="s">
        <v>42</v>
      </c>
      <c r="C7" s="78">
        <v>913733.06000030041</v>
      </c>
      <c r="D7" s="77">
        <f>Aktive!H6-GETPIVOTDATA("C.B 31.12.2018",'Check Pivot'!$A$3,"Nen ndajrje","Arka","Pasqyra","Aktiv ")-GETPIVOTDATA("C.B 31.12.2018",'Check Pivot'!$A$3,"Nen ndajrje","Banka","Pasqyra","Aktiv ")</f>
        <v>-29953217.081989489</v>
      </c>
    </row>
    <row r="8" spans="1:4" x14ac:dyDescent="0.2">
      <c r="B8" t="s">
        <v>41</v>
      </c>
      <c r="C8" s="78">
        <v>29039484.021989189</v>
      </c>
    </row>
    <row r="9" spans="1:4" x14ac:dyDescent="0.2">
      <c r="B9" t="s">
        <v>49</v>
      </c>
      <c r="C9" s="78">
        <v>120188069.244609</v>
      </c>
    </row>
    <row r="10" spans="1:4" x14ac:dyDescent="0.2">
      <c r="B10" t="s">
        <v>63</v>
      </c>
      <c r="C10" s="78">
        <v>1000</v>
      </c>
      <c r="D10" s="77">
        <f>Aktive!H20-GETPIVOTDATA("C.B 31.12.2018",'Check Pivot'!$A$3,"Nen ndajrje","Kapital i nënshkruar i papaguar","Pasqyra","Aktiv ")</f>
        <v>-1000</v>
      </c>
    </row>
    <row r="11" spans="1:4" x14ac:dyDescent="0.2">
      <c r="B11" t="s">
        <v>46</v>
      </c>
      <c r="C11" s="78">
        <v>63643131.504200123</v>
      </c>
      <c r="D11" s="77">
        <f>Aktive!H26-GETPIVOTDATA("C.B 31.12.2018",'Check Pivot'!$A$3,"Nen ndajrje","Mallra                                                        ","Pasqyra","Aktiv ")</f>
        <v>-63643131.504200123</v>
      </c>
    </row>
    <row r="12" spans="1:4" x14ac:dyDescent="0.2">
      <c r="B12" t="s">
        <v>62</v>
      </c>
      <c r="C12" s="76">
        <v>-3.0008000260770321E-3</v>
      </c>
    </row>
    <row r="13" spans="1:4" x14ac:dyDescent="0.2">
      <c r="B13" t="s">
        <v>47</v>
      </c>
      <c r="C13" s="78">
        <v>244135.06</v>
      </c>
      <c r="D13" s="77">
        <f>Aktive!H31-GETPIVOTDATA("C.B 31.12.2018",'Check Pivot'!$A$3,"Nen ndajrje","Shpenzime të shtyra","Pasqyra","Aktiv ")</f>
        <v>-244135.06</v>
      </c>
    </row>
    <row r="14" spans="1:4" x14ac:dyDescent="0.2">
      <c r="B14" t="s">
        <v>44</v>
      </c>
      <c r="C14" s="78">
        <v>14480472.473275905</v>
      </c>
      <c r="D14" s="77">
        <f>Aktive!H19-GETPIVOTDATA("C.B 31.12.2018",'Check Pivot'!$A$3,"Nen ndajrje","Të tjera ","Pasqyra","Aktiv ")</f>
        <v>-14480472.473275905</v>
      </c>
    </row>
    <row r="15" spans="1:4" x14ac:dyDescent="0.2">
      <c r="B15" t="s">
        <v>50</v>
      </c>
      <c r="C15" s="78">
        <v>52959551.67227</v>
      </c>
      <c r="D15" s="77" t="e">
        <f>#REF!-GETPIVOTDATA("C.B 31.12.2018",'Check Pivot'!$A$3,"Nen ndajrje","Të tjera Instalime dhe pajisje ","Pasqyra","Aktiv ")-GETPIVOTDATA("C.B 31.12.2018",'Check Pivot'!$A$3,"Nen ndajrje","Impiante dhe makineri","Pasqyra","Aktiv ")</f>
        <v>#REF!</v>
      </c>
    </row>
    <row r="16" spans="1:4" x14ac:dyDescent="0.2">
      <c r="A16" t="s">
        <v>36</v>
      </c>
      <c r="C16" s="76">
        <v>-187310807.74032062</v>
      </c>
    </row>
    <row r="17" spans="1:4" x14ac:dyDescent="0.2">
      <c r="B17" t="s">
        <v>51</v>
      </c>
      <c r="C17" s="78">
        <v>-164937671.48197752</v>
      </c>
      <c r="D17" s="77" t="e">
        <f>#REF!+GETPIVOTDATA("C.B 31.12.2018",'Check Pivot'!$A$3,"Nen ndajrje","Fitimi i pashpërndarë ","Pasqyra","Detyrimet dhe Kapitali")</f>
        <v>#REF!</v>
      </c>
    </row>
    <row r="18" spans="1:4" x14ac:dyDescent="0.2">
      <c r="B18" t="s">
        <v>67</v>
      </c>
      <c r="C18" s="76">
        <v>-1000</v>
      </c>
    </row>
    <row r="19" spans="1:4" x14ac:dyDescent="0.2">
      <c r="B19" t="s">
        <v>58</v>
      </c>
      <c r="C19" s="76">
        <v>-6.6998999999999982E-3</v>
      </c>
    </row>
    <row r="20" spans="1:4" x14ac:dyDescent="0.2">
      <c r="B20" t="s">
        <v>56</v>
      </c>
      <c r="C20" s="78">
        <v>-1419450.0300000003</v>
      </c>
      <c r="D20" s="77" t="e">
        <f>#REF!+GETPIVOTDATA("C.B 31.12.2018",'Check Pivot'!$A$3,"Nen ndajrje","Të pagueshme ndaj punonjësve dhe sigurimeve shoqërore/shëndetsore","Pasqyra","Detyrimet dhe Kapitali")</f>
        <v>#REF!</v>
      </c>
    </row>
    <row r="21" spans="1:4" x14ac:dyDescent="0.2">
      <c r="B21" t="s">
        <v>34</v>
      </c>
      <c r="C21" s="78">
        <v>-17034155.612274818</v>
      </c>
      <c r="D21" s="77" t="e">
        <f>GETPIVOTDATA("C.B 31.12.2018",$A$3,"Nen ndajrje","Të pagueshme për aktivitetin e shfrytëzimit","Pasqyra","Detyrimet dhe Kapitali")+#REF!</f>
        <v>#REF!</v>
      </c>
    </row>
    <row r="22" spans="1:4" x14ac:dyDescent="0.2">
      <c r="B22" t="s">
        <v>57</v>
      </c>
      <c r="C22" s="78">
        <v>-2937560.1693683723</v>
      </c>
      <c r="D22" s="77" t="e">
        <f>GETPIVOTDATA("C.B 31.12.2018",$A$3,"Nen ndajrje","Të pagueshme për detyrimet tatimore","Pasqyra","Detyrimet dhe Kapitali")+#REF!</f>
        <v>#REF!</v>
      </c>
    </row>
    <row r="23" spans="1:4" x14ac:dyDescent="0.2">
      <c r="B23" t="s">
        <v>55</v>
      </c>
      <c r="C23" s="78">
        <v>-980970.44</v>
      </c>
      <c r="D23" s="77" t="e">
        <f>GETPIVOTDATA("C.B 31.12.2018",$A$3,"Nen ndajrje","Të pagueshme për shpenzime të konstatuara","Pasqyra","Detyrimet dhe Kapitali")+#REF!</f>
        <v>#REF!</v>
      </c>
    </row>
    <row r="24" spans="1:4" x14ac:dyDescent="0.2">
      <c r="A24" t="s">
        <v>39</v>
      </c>
      <c r="C24" s="76">
        <v>-94158769.291521966</v>
      </c>
    </row>
    <row r="25" spans="1:4" x14ac:dyDescent="0.2">
      <c r="B25" t="s">
        <v>92</v>
      </c>
      <c r="C25" s="78">
        <v>260926519.52000001</v>
      </c>
      <c r="D25" s="77" t="e">
        <f>PASH!#REF!+GETPIVOTDATA("C.B 31.12.2018",'Check Pivot'!$A$3,"Nen ndajrje","Lënda e parë dhe materiale të konsumueshme ","Pasqyra","Pasqyra e Performances")</f>
        <v>#REF!</v>
      </c>
    </row>
    <row r="26" spans="1:4" x14ac:dyDescent="0.2">
      <c r="B26" t="s">
        <v>17</v>
      </c>
      <c r="C26" s="78">
        <v>53130007.520000003</v>
      </c>
      <c r="D26" s="77" t="e">
        <f>PASH!#REF!+GETPIVOTDATA("C.B 31.12.2018",'Check Pivot'!$A$3,"Nen ndajrje","Paga dhe shpërblime","Pasqyra","Pasqyra e Performances")</f>
        <v>#REF!</v>
      </c>
    </row>
    <row r="27" spans="1:4" x14ac:dyDescent="0.2">
      <c r="B27" t="s">
        <v>59</v>
      </c>
      <c r="C27" s="78">
        <v>16471138.07</v>
      </c>
      <c r="D27" s="77" t="e">
        <f>#REF!-GETPIVOTDATA("C.B 31.12.2018",'Check Pivot'!$A$3,"Nen ndajrje","Shpenzime konsumi dhe amortizimi","Pasqyra","Pasqyra e Performances")</f>
        <v>#REF!</v>
      </c>
    </row>
    <row r="28" spans="1:4" x14ac:dyDescent="0.2">
      <c r="B28" t="s">
        <v>94</v>
      </c>
      <c r="C28" s="78">
        <v>7798786.5</v>
      </c>
      <c r="D28" s="77" t="e">
        <f>GETPIVOTDATA("C.B 31.12.2018",$A$3,"Nen ndajrje","Shpenzime të sigurimeve shoqërore/shëndetsore (paraqitur veçmas ","Pasqyra","Pasqyra e Performances")+PASH!#REF!</f>
        <v>#REF!</v>
      </c>
    </row>
    <row r="29" spans="1:4" x14ac:dyDescent="0.2">
      <c r="B29" t="s">
        <v>52</v>
      </c>
      <c r="C29" s="78">
        <v>-4711612.6402782984</v>
      </c>
      <c r="D29" s="77" t="e">
        <f>GETPIVOTDATA("C.B 31.12.2018",$A$3,"Nen ndajrje","Shpenzime të tjera financiare","Pasqyra","Pasqyra e Performances")+PASH!#REF!</f>
        <v>#REF!</v>
      </c>
    </row>
    <row r="30" spans="1:4" x14ac:dyDescent="0.2">
      <c r="B30" t="s">
        <v>95</v>
      </c>
      <c r="C30" s="78">
        <v>139703553.43696707</v>
      </c>
      <c r="D30" s="77" t="e">
        <f>GETPIVOTDATA("C.B 31.12.2018",$A$3,"Nen ndajrje","Shpenzime të tjera shfrytëzimi","Pasqyra","Pasqyra e Performances")+PASH!#REF!</f>
        <v>#REF!</v>
      </c>
    </row>
    <row r="31" spans="1:4" x14ac:dyDescent="0.2">
      <c r="B31" t="s">
        <v>702</v>
      </c>
      <c r="C31" s="78">
        <v>19185292.845868371</v>
      </c>
      <c r="D31" s="77" t="e">
        <f>GETPIVOTDATA("C.B 31.12.2018",$A$3,"Nen ndajrje","Shpenzimi aktual i tatimit mbi fitimin ","Pasqyra","Pasqyra e Performances")-PASH!#REF!</f>
        <v>#REF!</v>
      </c>
    </row>
    <row r="32" spans="1:4" x14ac:dyDescent="0.2">
      <c r="B32" t="s">
        <v>53</v>
      </c>
      <c r="C32" s="78">
        <v>-585177185.10000002</v>
      </c>
      <c r="D32" s="77" t="e">
        <f>GETPIVOTDATA("C.B 31.12.2018",$A$3,"Nen ndajrje","Të ardhura nga aktiviteti i shfrytëzimit","Pasqyra","Pasqyra e Performances")+PASH!#REF!</f>
        <v>#REF!</v>
      </c>
    </row>
    <row r="33" spans="1:4" x14ac:dyDescent="0.2">
      <c r="B33" t="s">
        <v>74</v>
      </c>
      <c r="C33" s="78">
        <v>-2473550.4440791002</v>
      </c>
      <c r="D33" s="77" t="e">
        <f>GETPIVOTDATA("C.B 31.12.2018",$A$3,"Nen ndajrje","Të ardhura të tjera të shfrytëzimit","Pasqyra","Pasqyra e Performances")+PASH!#REF!</f>
        <v>#REF!</v>
      </c>
    </row>
    <row r="34" spans="1:4" x14ac:dyDescent="0.2">
      <c r="B34" t="s">
        <v>70</v>
      </c>
      <c r="C34" s="78">
        <v>988281</v>
      </c>
      <c r="D34" s="77" t="e">
        <f>GETPIVOTDATA("C.B 31.12.2018",$A$3,"Nen ndajrje","Zhvlerësimi i aktiveve afatgjata materiale","Pasqyra","Pasqyra e Performances")-#REF!</f>
        <v>#REF!</v>
      </c>
    </row>
    <row r="35" spans="1:4" x14ac:dyDescent="0.2">
      <c r="A35" t="s">
        <v>727</v>
      </c>
      <c r="C35" s="75">
        <v>1.003410888671891E-4</v>
      </c>
    </row>
    <row r="36" spans="1:4" x14ac:dyDescent="0.2">
      <c r="B36" t="s">
        <v>727</v>
      </c>
      <c r="C36" s="75">
        <v>1.003410888671891E-4</v>
      </c>
    </row>
    <row r="37" spans="1:4" x14ac:dyDescent="0.2">
      <c r="A37" t="s">
        <v>728</v>
      </c>
      <c r="C37" s="75">
        <v>1.6014849988579766E-3</v>
      </c>
    </row>
    <row r="38" spans="1:4" x14ac:dyDescent="0.2">
      <c r="C38"/>
    </row>
    <row r="39" spans="1:4" x14ac:dyDescent="0.2">
      <c r="C39"/>
    </row>
    <row r="40" spans="1:4" x14ac:dyDescent="0.2">
      <c r="C40"/>
    </row>
    <row r="41" spans="1:4" x14ac:dyDescent="0.2">
      <c r="C41"/>
    </row>
    <row r="42" spans="1:4" x14ac:dyDescent="0.2">
      <c r="C42"/>
    </row>
    <row r="43" spans="1:4" x14ac:dyDescent="0.2">
      <c r="C43"/>
    </row>
    <row r="44" spans="1:4" x14ac:dyDescent="0.2">
      <c r="C44"/>
    </row>
    <row r="45" spans="1:4" x14ac:dyDescent="0.2">
      <c r="C45"/>
    </row>
    <row r="46" spans="1:4" x14ac:dyDescent="0.2">
      <c r="C46"/>
    </row>
    <row r="47" spans="1:4" x14ac:dyDescent="0.2">
      <c r="C47"/>
    </row>
    <row r="48" spans="1:4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  <row r="111" spans="3:3" x14ac:dyDescent="0.2">
      <c r="C111"/>
    </row>
    <row r="112" spans="3:3" x14ac:dyDescent="0.2">
      <c r="C112"/>
    </row>
    <row r="113" spans="3:3" x14ac:dyDescent="0.2">
      <c r="C113"/>
    </row>
    <row r="114" spans="3:3" x14ac:dyDescent="0.2">
      <c r="C114"/>
    </row>
    <row r="115" spans="3:3" x14ac:dyDescent="0.2">
      <c r="C115"/>
    </row>
    <row r="116" spans="3:3" x14ac:dyDescent="0.2">
      <c r="C116"/>
    </row>
    <row r="117" spans="3:3" x14ac:dyDescent="0.2">
      <c r="C117"/>
    </row>
    <row r="118" spans="3:3" x14ac:dyDescent="0.2">
      <c r="C118"/>
    </row>
    <row r="119" spans="3:3" x14ac:dyDescent="0.2">
      <c r="C119"/>
    </row>
    <row r="120" spans="3:3" x14ac:dyDescent="0.2">
      <c r="C120"/>
    </row>
    <row r="121" spans="3:3" x14ac:dyDescent="0.2">
      <c r="C121"/>
    </row>
    <row r="122" spans="3:3" x14ac:dyDescent="0.2">
      <c r="C122"/>
    </row>
    <row r="123" spans="3:3" x14ac:dyDescent="0.2">
      <c r="C123"/>
    </row>
    <row r="124" spans="3:3" x14ac:dyDescent="0.2">
      <c r="C124"/>
    </row>
    <row r="125" spans="3:3" x14ac:dyDescent="0.2">
      <c r="C125"/>
    </row>
    <row r="126" spans="3:3" x14ac:dyDescent="0.2">
      <c r="C126"/>
    </row>
    <row r="127" spans="3:3" x14ac:dyDescent="0.2">
      <c r="C127"/>
    </row>
    <row r="128" spans="3:3" x14ac:dyDescent="0.2">
      <c r="C128"/>
    </row>
    <row r="129" spans="3:3" x14ac:dyDescent="0.2">
      <c r="C129"/>
    </row>
    <row r="130" spans="3:3" x14ac:dyDescent="0.2">
      <c r="C130"/>
    </row>
    <row r="131" spans="3:3" x14ac:dyDescent="0.2">
      <c r="C131"/>
    </row>
    <row r="132" spans="3:3" x14ac:dyDescent="0.2">
      <c r="C132"/>
    </row>
    <row r="133" spans="3:3" x14ac:dyDescent="0.2">
      <c r="C133"/>
    </row>
    <row r="134" spans="3:3" x14ac:dyDescent="0.2">
      <c r="C134"/>
    </row>
    <row r="135" spans="3:3" x14ac:dyDescent="0.2">
      <c r="C135"/>
    </row>
    <row r="136" spans="3:3" x14ac:dyDescent="0.2">
      <c r="C136"/>
    </row>
    <row r="137" spans="3:3" x14ac:dyDescent="0.2">
      <c r="C137"/>
    </row>
    <row r="138" spans="3:3" x14ac:dyDescent="0.2">
      <c r="C138"/>
    </row>
    <row r="139" spans="3:3" x14ac:dyDescent="0.2">
      <c r="C139"/>
    </row>
    <row r="140" spans="3:3" x14ac:dyDescent="0.2">
      <c r="C140"/>
    </row>
    <row r="141" spans="3:3" x14ac:dyDescent="0.2">
      <c r="C141"/>
    </row>
    <row r="142" spans="3:3" x14ac:dyDescent="0.2">
      <c r="C142"/>
    </row>
    <row r="143" spans="3:3" x14ac:dyDescent="0.2">
      <c r="C143"/>
    </row>
    <row r="144" spans="3:3" x14ac:dyDescent="0.2">
      <c r="C144"/>
    </row>
    <row r="145" spans="3:3" x14ac:dyDescent="0.2">
      <c r="C145"/>
    </row>
    <row r="146" spans="3:3" x14ac:dyDescent="0.2">
      <c r="C146"/>
    </row>
    <row r="147" spans="3:3" x14ac:dyDescent="0.2">
      <c r="C147"/>
    </row>
    <row r="148" spans="3:3" x14ac:dyDescent="0.2">
      <c r="C148"/>
    </row>
    <row r="149" spans="3:3" x14ac:dyDescent="0.2">
      <c r="C149"/>
    </row>
    <row r="150" spans="3:3" x14ac:dyDescent="0.2">
      <c r="C150"/>
    </row>
    <row r="151" spans="3:3" x14ac:dyDescent="0.2">
      <c r="C151"/>
    </row>
    <row r="152" spans="3:3" x14ac:dyDescent="0.2">
      <c r="C152"/>
    </row>
    <row r="153" spans="3:3" x14ac:dyDescent="0.2">
      <c r="C153"/>
    </row>
    <row r="154" spans="3:3" x14ac:dyDescent="0.2">
      <c r="C154"/>
    </row>
    <row r="155" spans="3:3" x14ac:dyDescent="0.2">
      <c r="C155"/>
    </row>
    <row r="156" spans="3:3" x14ac:dyDescent="0.2">
      <c r="C156"/>
    </row>
    <row r="157" spans="3:3" x14ac:dyDescent="0.2">
      <c r="C157"/>
    </row>
    <row r="158" spans="3:3" x14ac:dyDescent="0.2">
      <c r="C158"/>
    </row>
    <row r="159" spans="3:3" x14ac:dyDescent="0.2">
      <c r="C159"/>
    </row>
    <row r="160" spans="3:3" x14ac:dyDescent="0.2">
      <c r="C160"/>
    </row>
    <row r="161" spans="3:3" x14ac:dyDescent="0.2">
      <c r="C161"/>
    </row>
    <row r="162" spans="3:3" x14ac:dyDescent="0.2">
      <c r="C162"/>
    </row>
    <row r="163" spans="3:3" x14ac:dyDescent="0.2">
      <c r="C163"/>
    </row>
    <row r="164" spans="3:3" x14ac:dyDescent="0.2">
      <c r="C164"/>
    </row>
    <row r="165" spans="3:3" x14ac:dyDescent="0.2">
      <c r="C165"/>
    </row>
    <row r="166" spans="3:3" x14ac:dyDescent="0.2">
      <c r="C166"/>
    </row>
    <row r="167" spans="3:3" x14ac:dyDescent="0.2">
      <c r="C167"/>
    </row>
    <row r="168" spans="3:3" x14ac:dyDescent="0.2">
      <c r="C168"/>
    </row>
    <row r="169" spans="3:3" x14ac:dyDescent="0.2">
      <c r="C169"/>
    </row>
    <row r="170" spans="3:3" x14ac:dyDescent="0.2">
      <c r="C170"/>
    </row>
    <row r="171" spans="3:3" x14ac:dyDescent="0.2">
      <c r="C171"/>
    </row>
    <row r="172" spans="3:3" x14ac:dyDescent="0.2">
      <c r="C172"/>
    </row>
    <row r="173" spans="3:3" x14ac:dyDescent="0.2">
      <c r="C173"/>
    </row>
    <row r="174" spans="3:3" x14ac:dyDescent="0.2">
      <c r="C174"/>
    </row>
    <row r="175" spans="3:3" x14ac:dyDescent="0.2">
      <c r="C175"/>
    </row>
    <row r="176" spans="3:3" x14ac:dyDescent="0.2">
      <c r="C176"/>
    </row>
    <row r="177" spans="3:3" x14ac:dyDescent="0.2">
      <c r="C177"/>
    </row>
    <row r="178" spans="3:3" x14ac:dyDescent="0.2">
      <c r="C178"/>
    </row>
    <row r="179" spans="3:3" x14ac:dyDescent="0.2">
      <c r="C179"/>
    </row>
    <row r="180" spans="3:3" x14ac:dyDescent="0.2">
      <c r="C180"/>
    </row>
    <row r="181" spans="3:3" x14ac:dyDescent="0.2">
      <c r="C181"/>
    </row>
    <row r="182" spans="3:3" x14ac:dyDescent="0.2">
      <c r="C182"/>
    </row>
    <row r="183" spans="3:3" x14ac:dyDescent="0.2">
      <c r="C183"/>
    </row>
    <row r="184" spans="3:3" x14ac:dyDescent="0.2">
      <c r="C184"/>
    </row>
    <row r="185" spans="3:3" x14ac:dyDescent="0.2">
      <c r="C185"/>
    </row>
    <row r="186" spans="3:3" x14ac:dyDescent="0.2">
      <c r="C186"/>
    </row>
    <row r="187" spans="3:3" x14ac:dyDescent="0.2">
      <c r="C187"/>
    </row>
    <row r="188" spans="3:3" x14ac:dyDescent="0.2">
      <c r="C188"/>
    </row>
    <row r="189" spans="3:3" x14ac:dyDescent="0.2">
      <c r="C189"/>
    </row>
    <row r="190" spans="3:3" x14ac:dyDescent="0.2">
      <c r="C190"/>
    </row>
    <row r="191" spans="3:3" x14ac:dyDescent="0.2">
      <c r="C191"/>
    </row>
    <row r="192" spans="3:3" x14ac:dyDescent="0.2">
      <c r="C192"/>
    </row>
    <row r="193" spans="3:3" x14ac:dyDescent="0.2">
      <c r="C193"/>
    </row>
    <row r="194" spans="3:3" x14ac:dyDescent="0.2">
      <c r="C194"/>
    </row>
    <row r="195" spans="3:3" x14ac:dyDescent="0.2">
      <c r="C195"/>
    </row>
    <row r="196" spans="3:3" x14ac:dyDescent="0.2">
      <c r="C196"/>
    </row>
    <row r="197" spans="3:3" x14ac:dyDescent="0.2">
      <c r="C197"/>
    </row>
    <row r="198" spans="3:3" x14ac:dyDescent="0.2">
      <c r="C198"/>
    </row>
    <row r="199" spans="3:3" x14ac:dyDescent="0.2">
      <c r="C199"/>
    </row>
    <row r="200" spans="3:3" x14ac:dyDescent="0.2">
      <c r="C200"/>
    </row>
    <row r="201" spans="3:3" x14ac:dyDescent="0.2">
      <c r="C201"/>
    </row>
    <row r="202" spans="3:3" x14ac:dyDescent="0.2">
      <c r="C202"/>
    </row>
    <row r="203" spans="3:3" x14ac:dyDescent="0.2">
      <c r="C203"/>
    </row>
    <row r="204" spans="3:3" x14ac:dyDescent="0.2">
      <c r="C204"/>
    </row>
    <row r="205" spans="3:3" x14ac:dyDescent="0.2">
      <c r="C205"/>
    </row>
    <row r="206" spans="3:3" x14ac:dyDescent="0.2">
      <c r="C206"/>
    </row>
    <row r="207" spans="3:3" x14ac:dyDescent="0.2">
      <c r="C207"/>
    </row>
    <row r="208" spans="3:3" x14ac:dyDescent="0.2">
      <c r="C208"/>
    </row>
    <row r="209" spans="3:3" x14ac:dyDescent="0.2">
      <c r="C209"/>
    </row>
    <row r="210" spans="3:3" x14ac:dyDescent="0.2">
      <c r="C210"/>
    </row>
    <row r="211" spans="3:3" x14ac:dyDescent="0.2">
      <c r="C211"/>
    </row>
    <row r="212" spans="3:3" x14ac:dyDescent="0.2">
      <c r="C212"/>
    </row>
    <row r="213" spans="3:3" x14ac:dyDescent="0.2">
      <c r="C213"/>
    </row>
    <row r="214" spans="3:3" x14ac:dyDescent="0.2">
      <c r="C214"/>
    </row>
    <row r="215" spans="3:3" x14ac:dyDescent="0.2">
      <c r="C215"/>
    </row>
    <row r="216" spans="3:3" x14ac:dyDescent="0.2">
      <c r="C216"/>
    </row>
    <row r="217" spans="3:3" x14ac:dyDescent="0.2">
      <c r="C217"/>
    </row>
    <row r="218" spans="3:3" x14ac:dyDescent="0.2">
      <c r="C218"/>
    </row>
    <row r="219" spans="3:3" x14ac:dyDescent="0.2">
      <c r="C219"/>
    </row>
    <row r="220" spans="3:3" x14ac:dyDescent="0.2">
      <c r="C220"/>
    </row>
    <row r="221" spans="3:3" x14ac:dyDescent="0.2">
      <c r="C221"/>
    </row>
    <row r="222" spans="3:3" x14ac:dyDescent="0.2">
      <c r="C222"/>
    </row>
    <row r="223" spans="3:3" x14ac:dyDescent="0.2">
      <c r="C223"/>
    </row>
    <row r="224" spans="3:3" x14ac:dyDescent="0.2">
      <c r="C224"/>
    </row>
    <row r="225" spans="3:3" x14ac:dyDescent="0.2">
      <c r="C225"/>
    </row>
    <row r="226" spans="3:3" x14ac:dyDescent="0.2">
      <c r="C226"/>
    </row>
    <row r="227" spans="3:3" x14ac:dyDescent="0.2">
      <c r="C227"/>
    </row>
    <row r="228" spans="3:3" x14ac:dyDescent="0.2">
      <c r="C228"/>
    </row>
    <row r="229" spans="3:3" x14ac:dyDescent="0.2">
      <c r="C229"/>
    </row>
    <row r="230" spans="3:3" x14ac:dyDescent="0.2">
      <c r="C230"/>
    </row>
    <row r="231" spans="3:3" x14ac:dyDescent="0.2">
      <c r="C231"/>
    </row>
    <row r="232" spans="3:3" x14ac:dyDescent="0.2">
      <c r="C232"/>
    </row>
    <row r="233" spans="3:3" x14ac:dyDescent="0.2">
      <c r="C233"/>
    </row>
    <row r="234" spans="3:3" x14ac:dyDescent="0.2">
      <c r="C234"/>
    </row>
    <row r="235" spans="3:3" x14ac:dyDescent="0.2">
      <c r="C235"/>
    </row>
    <row r="236" spans="3:3" x14ac:dyDescent="0.2">
      <c r="C236"/>
    </row>
    <row r="237" spans="3:3" x14ac:dyDescent="0.2">
      <c r="C237"/>
    </row>
    <row r="238" spans="3:3" x14ac:dyDescent="0.2">
      <c r="C238"/>
    </row>
    <row r="239" spans="3:3" x14ac:dyDescent="0.2">
      <c r="C239"/>
    </row>
    <row r="240" spans="3:3" x14ac:dyDescent="0.2">
      <c r="C240"/>
    </row>
    <row r="241" spans="3:3" x14ac:dyDescent="0.2">
      <c r="C241"/>
    </row>
    <row r="242" spans="3:3" x14ac:dyDescent="0.2">
      <c r="C242"/>
    </row>
    <row r="243" spans="3:3" x14ac:dyDescent="0.2">
      <c r="C243"/>
    </row>
    <row r="244" spans="3:3" x14ac:dyDescent="0.2">
      <c r="C244"/>
    </row>
    <row r="245" spans="3:3" x14ac:dyDescent="0.2">
      <c r="C245"/>
    </row>
    <row r="246" spans="3:3" x14ac:dyDescent="0.2">
      <c r="C246"/>
    </row>
    <row r="247" spans="3:3" x14ac:dyDescent="0.2">
      <c r="C247"/>
    </row>
    <row r="248" spans="3:3" x14ac:dyDescent="0.2">
      <c r="C248"/>
    </row>
    <row r="249" spans="3:3" x14ac:dyDescent="0.2">
      <c r="C249"/>
    </row>
    <row r="250" spans="3:3" x14ac:dyDescent="0.2">
      <c r="C250"/>
    </row>
    <row r="251" spans="3:3" x14ac:dyDescent="0.2">
      <c r="C251"/>
    </row>
    <row r="252" spans="3:3" x14ac:dyDescent="0.2">
      <c r="C252"/>
    </row>
    <row r="253" spans="3:3" x14ac:dyDescent="0.2">
      <c r="C253"/>
    </row>
    <row r="254" spans="3:3" x14ac:dyDescent="0.2">
      <c r="C254"/>
    </row>
    <row r="255" spans="3:3" x14ac:dyDescent="0.2">
      <c r="C255"/>
    </row>
    <row r="256" spans="3:3" x14ac:dyDescent="0.2">
      <c r="C256"/>
    </row>
    <row r="257" spans="3:3" x14ac:dyDescent="0.2">
      <c r="C257"/>
    </row>
    <row r="258" spans="3:3" x14ac:dyDescent="0.2">
      <c r="C258"/>
    </row>
    <row r="259" spans="3:3" x14ac:dyDescent="0.2">
      <c r="C259"/>
    </row>
    <row r="260" spans="3:3" x14ac:dyDescent="0.2">
      <c r="C260"/>
    </row>
    <row r="261" spans="3:3" x14ac:dyDescent="0.2">
      <c r="C261"/>
    </row>
    <row r="262" spans="3:3" x14ac:dyDescent="0.2">
      <c r="C262"/>
    </row>
    <row r="263" spans="3:3" x14ac:dyDescent="0.2">
      <c r="C263"/>
    </row>
    <row r="264" spans="3:3" x14ac:dyDescent="0.2">
      <c r="C264"/>
    </row>
    <row r="265" spans="3:3" x14ac:dyDescent="0.2">
      <c r="C265"/>
    </row>
    <row r="266" spans="3:3" x14ac:dyDescent="0.2">
      <c r="C266"/>
    </row>
    <row r="267" spans="3:3" x14ac:dyDescent="0.2">
      <c r="C267"/>
    </row>
    <row r="268" spans="3:3" x14ac:dyDescent="0.2">
      <c r="C268"/>
    </row>
    <row r="269" spans="3:3" x14ac:dyDescent="0.2">
      <c r="C269"/>
    </row>
    <row r="270" spans="3:3" x14ac:dyDescent="0.2">
      <c r="C270"/>
    </row>
    <row r="271" spans="3:3" x14ac:dyDescent="0.2">
      <c r="C271"/>
    </row>
    <row r="272" spans="3:3" x14ac:dyDescent="0.2">
      <c r="C272"/>
    </row>
    <row r="273" spans="3:3" x14ac:dyDescent="0.2">
      <c r="C273"/>
    </row>
    <row r="274" spans="3:3" x14ac:dyDescent="0.2">
      <c r="C274"/>
    </row>
    <row r="275" spans="3:3" x14ac:dyDescent="0.2">
      <c r="C275"/>
    </row>
    <row r="276" spans="3:3" x14ac:dyDescent="0.2">
      <c r="C276"/>
    </row>
    <row r="277" spans="3:3" x14ac:dyDescent="0.2">
      <c r="C277"/>
    </row>
    <row r="278" spans="3:3" x14ac:dyDescent="0.2">
      <c r="C278"/>
    </row>
    <row r="279" spans="3:3" x14ac:dyDescent="0.2">
      <c r="C279"/>
    </row>
    <row r="280" spans="3:3" x14ac:dyDescent="0.2">
      <c r="C280"/>
    </row>
    <row r="281" spans="3:3" x14ac:dyDescent="0.2">
      <c r="C281"/>
    </row>
    <row r="282" spans="3:3" x14ac:dyDescent="0.2">
      <c r="C282"/>
    </row>
    <row r="283" spans="3:3" x14ac:dyDescent="0.2">
      <c r="C283"/>
    </row>
    <row r="284" spans="3:3" x14ac:dyDescent="0.2">
      <c r="C284"/>
    </row>
    <row r="285" spans="3:3" x14ac:dyDescent="0.2">
      <c r="C285"/>
    </row>
    <row r="286" spans="3:3" x14ac:dyDescent="0.2">
      <c r="C286"/>
    </row>
    <row r="287" spans="3:3" x14ac:dyDescent="0.2">
      <c r="C287"/>
    </row>
    <row r="288" spans="3:3" x14ac:dyDescent="0.2">
      <c r="C288"/>
    </row>
    <row r="289" spans="3:3" x14ac:dyDescent="0.2">
      <c r="C289"/>
    </row>
    <row r="290" spans="3:3" x14ac:dyDescent="0.2">
      <c r="C290"/>
    </row>
    <row r="291" spans="3:3" x14ac:dyDescent="0.2">
      <c r="C291"/>
    </row>
    <row r="292" spans="3:3" x14ac:dyDescent="0.2">
      <c r="C292"/>
    </row>
    <row r="293" spans="3:3" x14ac:dyDescent="0.2">
      <c r="C293"/>
    </row>
    <row r="294" spans="3:3" x14ac:dyDescent="0.2">
      <c r="C294"/>
    </row>
    <row r="295" spans="3:3" x14ac:dyDescent="0.2">
      <c r="C295"/>
    </row>
    <row r="296" spans="3:3" x14ac:dyDescent="0.2">
      <c r="C296"/>
    </row>
    <row r="297" spans="3:3" x14ac:dyDescent="0.2">
      <c r="C297"/>
    </row>
    <row r="298" spans="3:3" x14ac:dyDescent="0.2">
      <c r="C298"/>
    </row>
    <row r="299" spans="3:3" x14ac:dyDescent="0.2">
      <c r="C299"/>
    </row>
    <row r="300" spans="3:3" x14ac:dyDescent="0.2">
      <c r="C300"/>
    </row>
    <row r="301" spans="3:3" x14ac:dyDescent="0.2">
      <c r="C301"/>
    </row>
    <row r="302" spans="3:3" x14ac:dyDescent="0.2">
      <c r="C302"/>
    </row>
    <row r="303" spans="3:3" x14ac:dyDescent="0.2">
      <c r="C303"/>
    </row>
    <row r="304" spans="3:3" x14ac:dyDescent="0.2">
      <c r="C304"/>
    </row>
    <row r="305" spans="3:3" x14ac:dyDescent="0.2">
      <c r="C305"/>
    </row>
    <row r="306" spans="3:3" x14ac:dyDescent="0.2">
      <c r="C306"/>
    </row>
    <row r="307" spans="3:3" x14ac:dyDescent="0.2">
      <c r="C307"/>
    </row>
    <row r="308" spans="3:3" x14ac:dyDescent="0.2">
      <c r="C308"/>
    </row>
    <row r="309" spans="3:3" x14ac:dyDescent="0.2">
      <c r="C309"/>
    </row>
    <row r="310" spans="3:3" x14ac:dyDescent="0.2">
      <c r="C310"/>
    </row>
    <row r="311" spans="3:3" x14ac:dyDescent="0.2">
      <c r="C311"/>
    </row>
    <row r="312" spans="3:3" x14ac:dyDescent="0.2">
      <c r="C312"/>
    </row>
    <row r="313" spans="3:3" x14ac:dyDescent="0.2">
      <c r="C313"/>
    </row>
    <row r="314" spans="3:3" x14ac:dyDescent="0.2">
      <c r="C314"/>
    </row>
    <row r="315" spans="3:3" x14ac:dyDescent="0.2">
      <c r="C315"/>
    </row>
    <row r="316" spans="3:3" x14ac:dyDescent="0.2">
      <c r="C316"/>
    </row>
    <row r="317" spans="3:3" x14ac:dyDescent="0.2">
      <c r="C317"/>
    </row>
    <row r="318" spans="3:3" x14ac:dyDescent="0.2">
      <c r="C318"/>
    </row>
    <row r="319" spans="3:3" x14ac:dyDescent="0.2">
      <c r="C319"/>
    </row>
    <row r="320" spans="3:3" x14ac:dyDescent="0.2">
      <c r="C320"/>
    </row>
    <row r="321" spans="3:3" x14ac:dyDescent="0.2">
      <c r="C321"/>
    </row>
    <row r="322" spans="3:3" x14ac:dyDescent="0.2">
      <c r="C322"/>
    </row>
    <row r="323" spans="3:3" x14ac:dyDescent="0.2">
      <c r="C323"/>
    </row>
    <row r="324" spans="3:3" x14ac:dyDescent="0.2">
      <c r="C324"/>
    </row>
    <row r="325" spans="3:3" x14ac:dyDescent="0.2">
      <c r="C325"/>
    </row>
    <row r="326" spans="3:3" x14ac:dyDescent="0.2">
      <c r="C326"/>
    </row>
    <row r="327" spans="3:3" x14ac:dyDescent="0.2">
      <c r="C327"/>
    </row>
    <row r="328" spans="3:3" x14ac:dyDescent="0.2">
      <c r="C328"/>
    </row>
    <row r="329" spans="3:3" x14ac:dyDescent="0.2">
      <c r="C329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343"/>
  <sheetViews>
    <sheetView topLeftCell="A292" zoomScale="79" workbookViewId="0">
      <selection activeCell="G317" sqref="G317"/>
    </sheetView>
  </sheetViews>
  <sheetFormatPr defaultColWidth="10.85546875" defaultRowHeight="12.75" x14ac:dyDescent="0.2"/>
  <cols>
    <col min="1" max="9" width="10.85546875" customWidth="1"/>
    <col min="10" max="11" width="10.85546875" style="101" customWidth="1"/>
    <col min="12" max="12" width="13.140625" style="101" customWidth="1"/>
    <col min="13" max="15" width="10.85546875" customWidth="1"/>
    <col min="16" max="16" width="13" customWidth="1"/>
  </cols>
  <sheetData>
    <row r="2" spans="1:14" ht="15.75" x14ac:dyDescent="0.2">
      <c r="A2" s="85" t="s">
        <v>732</v>
      </c>
    </row>
    <row r="5" spans="1:14" ht="18" x14ac:dyDescent="0.2">
      <c r="H5" s="86" t="s">
        <v>733</v>
      </c>
      <c r="I5" s="86"/>
    </row>
    <row r="7" spans="1:14" x14ac:dyDescent="0.2">
      <c r="M7" s="87" t="s">
        <v>421</v>
      </c>
    </row>
    <row r="10" spans="1:14" x14ac:dyDescent="0.2">
      <c r="A10" s="10" t="s">
        <v>734</v>
      </c>
    </row>
    <row r="14" spans="1:14" x14ac:dyDescent="0.2">
      <c r="A14" s="88" t="s">
        <v>735</v>
      </c>
      <c r="C14" s="89" t="s">
        <v>0</v>
      </c>
      <c r="G14" s="90" t="s">
        <v>736</v>
      </c>
      <c r="M14" s="90" t="s">
        <v>737</v>
      </c>
    </row>
    <row r="16" spans="1:14" x14ac:dyDescent="0.2">
      <c r="A16" s="91" t="s">
        <v>1</v>
      </c>
      <c r="C16" s="92" t="s">
        <v>2</v>
      </c>
      <c r="F16" s="91" t="s">
        <v>3</v>
      </c>
      <c r="G16" s="93" t="s">
        <v>4</v>
      </c>
      <c r="H16" s="93" t="s">
        <v>5</v>
      </c>
      <c r="I16" s="93"/>
      <c r="J16" s="102" t="s">
        <v>4</v>
      </c>
      <c r="K16" s="102" t="s">
        <v>5</v>
      </c>
      <c r="L16" s="102" t="s">
        <v>6</v>
      </c>
      <c r="M16" s="93" t="s">
        <v>4</v>
      </c>
      <c r="N16" s="93" t="s">
        <v>5</v>
      </c>
    </row>
    <row r="18" spans="1:16" x14ac:dyDescent="0.2">
      <c r="A18" s="10" t="s">
        <v>97</v>
      </c>
      <c r="C18" s="10" t="s">
        <v>241</v>
      </c>
      <c r="F18" s="94" t="s">
        <v>0</v>
      </c>
      <c r="H18" s="95">
        <v>1000</v>
      </c>
      <c r="I18" s="95">
        <f>G18-H18</f>
        <v>-1000</v>
      </c>
      <c r="L18" s="103">
        <v>0</v>
      </c>
      <c r="N18" s="95">
        <v>1000</v>
      </c>
      <c r="P18" s="100">
        <f>M18-N18</f>
        <v>-1000</v>
      </c>
    </row>
    <row r="19" spans="1:16" x14ac:dyDescent="0.2">
      <c r="A19" s="10" t="s">
        <v>96</v>
      </c>
      <c r="C19" s="10" t="s">
        <v>242</v>
      </c>
      <c r="F19" s="94" t="s">
        <v>0</v>
      </c>
      <c r="H19" s="95">
        <v>74311686.340000004</v>
      </c>
      <c r="I19" s="95">
        <f t="shared" ref="I19:I82" si="0">G19-H19</f>
        <v>-74311686.340000004</v>
      </c>
      <c r="K19" s="104">
        <v>90625985.140000001</v>
      </c>
      <c r="L19" s="103">
        <v>-90625985.140000001</v>
      </c>
      <c r="N19" s="95">
        <v>164937671.47999999</v>
      </c>
      <c r="P19" s="100">
        <f t="shared" ref="P19:P82" si="1">M19-N19</f>
        <v>-164937671.47999999</v>
      </c>
    </row>
    <row r="20" spans="1:16" x14ac:dyDescent="0.2">
      <c r="A20" s="10" t="s">
        <v>7</v>
      </c>
      <c r="C20" s="10" t="s">
        <v>243</v>
      </c>
      <c r="F20" s="94" t="s">
        <v>0</v>
      </c>
      <c r="H20" s="95">
        <v>90625985.141977519</v>
      </c>
      <c r="I20" s="95">
        <f t="shared" si="0"/>
        <v>-90625985.141977519</v>
      </c>
      <c r="J20" s="104">
        <v>90625985.140000001</v>
      </c>
      <c r="L20" s="103">
        <v>90625985.140000001</v>
      </c>
      <c r="N20" s="95">
        <v>1.9775199890136718E-3</v>
      </c>
      <c r="P20" s="100">
        <f t="shared" si="1"/>
        <v>-1.9775199890136718E-3</v>
      </c>
    </row>
    <row r="21" spans="1:16" x14ac:dyDescent="0.2">
      <c r="A21" s="10" t="s">
        <v>117</v>
      </c>
      <c r="C21" s="10" t="s">
        <v>244</v>
      </c>
      <c r="F21" s="94" t="s">
        <v>0</v>
      </c>
      <c r="G21" s="95">
        <v>98244845.179609001</v>
      </c>
      <c r="I21" s="95">
        <f t="shared" si="0"/>
        <v>98244845.179609001</v>
      </c>
      <c r="J21" s="104">
        <v>33572817.250300005</v>
      </c>
      <c r="L21" s="103">
        <v>33572817.250300005</v>
      </c>
      <c r="M21" s="95">
        <v>131817662.42990898</v>
      </c>
      <c r="P21" s="100">
        <f t="shared" si="1"/>
        <v>131817662.42990898</v>
      </c>
    </row>
    <row r="22" spans="1:16" x14ac:dyDescent="0.2">
      <c r="A22" s="10" t="s">
        <v>118</v>
      </c>
      <c r="C22" s="10" t="s">
        <v>245</v>
      </c>
      <c r="F22" s="94" t="s">
        <v>0</v>
      </c>
      <c r="G22" s="95">
        <v>2708046</v>
      </c>
      <c r="I22" s="95">
        <f t="shared" si="0"/>
        <v>2708046</v>
      </c>
      <c r="L22" s="103">
        <v>0</v>
      </c>
      <c r="M22" s="95">
        <v>2708046</v>
      </c>
      <c r="P22" s="100">
        <f t="shared" si="1"/>
        <v>2708046</v>
      </c>
    </row>
    <row r="23" spans="1:16" x14ac:dyDescent="0.2">
      <c r="A23" s="10" t="s">
        <v>8</v>
      </c>
      <c r="C23" s="10" t="s">
        <v>246</v>
      </c>
      <c r="F23" s="94" t="s">
        <v>0</v>
      </c>
      <c r="G23" s="95">
        <v>15848549.971500004</v>
      </c>
      <c r="I23" s="95">
        <f t="shared" si="0"/>
        <v>15848549.971500004</v>
      </c>
      <c r="J23" s="104">
        <v>7138205.2419000007</v>
      </c>
      <c r="L23" s="103">
        <v>7138205.2419000007</v>
      </c>
      <c r="M23" s="95">
        <v>22986755.213400003</v>
      </c>
      <c r="P23" s="100">
        <f t="shared" si="1"/>
        <v>22986755.213400003</v>
      </c>
    </row>
    <row r="24" spans="1:16" x14ac:dyDescent="0.2">
      <c r="A24" s="10" t="s">
        <v>9</v>
      </c>
      <c r="C24" s="10" t="s">
        <v>247</v>
      </c>
      <c r="F24" s="94" t="s">
        <v>0</v>
      </c>
      <c r="G24" s="95">
        <v>3426112.4966000002</v>
      </c>
      <c r="I24" s="95">
        <f t="shared" si="0"/>
        <v>3426112.4966000002</v>
      </c>
      <c r="J24" s="104">
        <v>3206206.8059999999</v>
      </c>
      <c r="L24" s="103">
        <v>3206206.8059999989</v>
      </c>
      <c r="M24" s="95">
        <v>6632319.302600001</v>
      </c>
      <c r="P24" s="100">
        <f t="shared" si="1"/>
        <v>6632319.302600001</v>
      </c>
    </row>
    <row r="25" spans="1:16" x14ac:dyDescent="0.2">
      <c r="A25" s="10" t="s">
        <v>119</v>
      </c>
      <c r="C25" s="10" t="s">
        <v>248</v>
      </c>
      <c r="F25" s="94" t="s">
        <v>0</v>
      </c>
      <c r="G25" s="95">
        <v>42513274.761370003</v>
      </c>
      <c r="I25" s="95">
        <f t="shared" si="0"/>
        <v>42513274.761370003</v>
      </c>
      <c r="J25" s="104">
        <v>2606417.7349</v>
      </c>
      <c r="L25" s="103">
        <v>2606417.7349</v>
      </c>
      <c r="M25" s="95">
        <v>45119692.496270016</v>
      </c>
      <c r="P25" s="100">
        <f t="shared" si="1"/>
        <v>45119692.496270016</v>
      </c>
    </row>
    <row r="26" spans="1:16" x14ac:dyDescent="0.2">
      <c r="A26" s="10" t="s">
        <v>10</v>
      </c>
      <c r="C26" s="10" t="s">
        <v>249</v>
      </c>
      <c r="F26" s="94" t="s">
        <v>0</v>
      </c>
      <c r="H26" s="95">
        <v>5995035.1799999997</v>
      </c>
      <c r="I26" s="95">
        <f t="shared" si="0"/>
        <v>-5995035.1799999997</v>
      </c>
      <c r="K26" s="104">
        <v>5737504.6399999997</v>
      </c>
      <c r="L26" s="103">
        <v>-5737504.6399999997</v>
      </c>
      <c r="N26" s="95">
        <v>11732539.82</v>
      </c>
      <c r="P26" s="100">
        <f t="shared" si="1"/>
        <v>-11732539.82</v>
      </c>
    </row>
    <row r="27" spans="1:16" x14ac:dyDescent="0.2">
      <c r="A27" s="10" t="s">
        <v>120</v>
      </c>
      <c r="C27" s="10" t="s">
        <v>250</v>
      </c>
      <c r="F27" s="94" t="s">
        <v>0</v>
      </c>
      <c r="H27" s="95">
        <v>1070219.78</v>
      </c>
      <c r="I27" s="95">
        <f t="shared" si="0"/>
        <v>-1070219.78</v>
      </c>
      <c r="K27" s="104">
        <v>327565.24</v>
      </c>
      <c r="L27" s="103">
        <v>-327565.24</v>
      </c>
      <c r="N27" s="95">
        <v>1397785.02</v>
      </c>
      <c r="P27" s="100">
        <f t="shared" si="1"/>
        <v>-1397785.02</v>
      </c>
    </row>
    <row r="28" spans="1:16" x14ac:dyDescent="0.2">
      <c r="A28" s="10" t="s">
        <v>121</v>
      </c>
      <c r="C28" s="10" t="s">
        <v>251</v>
      </c>
      <c r="F28" s="94" t="s">
        <v>0</v>
      </c>
      <c r="H28" s="95">
        <v>11372975.689999999</v>
      </c>
      <c r="I28" s="95">
        <f t="shared" si="0"/>
        <v>-11372975.689999999</v>
      </c>
      <c r="K28" s="104">
        <v>10406239.65</v>
      </c>
      <c r="L28" s="103">
        <v>-10406239.65</v>
      </c>
      <c r="N28" s="95">
        <v>21779215.34</v>
      </c>
      <c r="P28" s="100">
        <f t="shared" si="1"/>
        <v>-21779215.34</v>
      </c>
    </row>
    <row r="29" spans="1:16" x14ac:dyDescent="0.2">
      <c r="A29" s="10" t="s">
        <v>738</v>
      </c>
      <c r="C29" s="10" t="s">
        <v>721</v>
      </c>
      <c r="F29" s="94" t="s">
        <v>0</v>
      </c>
      <c r="I29" s="95">
        <f t="shared" si="0"/>
        <v>0</v>
      </c>
      <c r="K29" s="104">
        <v>988281</v>
      </c>
      <c r="L29" s="103">
        <v>-988281</v>
      </c>
      <c r="N29" s="95">
        <v>988281</v>
      </c>
      <c r="P29" s="100">
        <f t="shared" si="1"/>
        <v>-988281</v>
      </c>
    </row>
    <row r="30" spans="1:16" x14ac:dyDescent="0.2">
      <c r="A30" s="10" t="s">
        <v>122</v>
      </c>
      <c r="C30" s="10" t="s">
        <v>252</v>
      </c>
      <c r="F30" s="94" t="s">
        <v>0</v>
      </c>
      <c r="G30" s="95">
        <v>58848789.905700102</v>
      </c>
      <c r="I30" s="95">
        <f t="shared" si="0"/>
        <v>58848789.905700102</v>
      </c>
      <c r="J30" s="104">
        <v>270661099.82850003</v>
      </c>
      <c r="K30" s="104">
        <v>265866758.22999999</v>
      </c>
      <c r="L30" s="103">
        <v>4794341.5985000227</v>
      </c>
      <c r="M30" s="95">
        <v>63643131.504200131</v>
      </c>
      <c r="P30" s="100">
        <f t="shared" si="1"/>
        <v>63643131.504200131</v>
      </c>
    </row>
    <row r="31" spans="1:16" x14ac:dyDescent="0.2">
      <c r="A31" s="10" t="s">
        <v>115</v>
      </c>
      <c r="C31" s="10" t="s">
        <v>253</v>
      </c>
      <c r="F31" s="94" t="s">
        <v>406</v>
      </c>
      <c r="H31" s="95">
        <v>107984436.05969702</v>
      </c>
      <c r="I31" s="95">
        <f t="shared" si="0"/>
        <v>-107984436.05969702</v>
      </c>
      <c r="J31" s="104">
        <v>386795897.93872827</v>
      </c>
      <c r="K31" s="104">
        <v>284358937.83729994</v>
      </c>
      <c r="L31" s="103">
        <v>102436960.1014283</v>
      </c>
      <c r="N31" s="95">
        <v>5547475.9582687374</v>
      </c>
      <c r="P31" s="100">
        <f t="shared" si="1"/>
        <v>-5547475.9582687374</v>
      </c>
    </row>
    <row r="32" spans="1:16" x14ac:dyDescent="0.2">
      <c r="A32" s="10" t="s">
        <v>114</v>
      </c>
      <c r="C32" s="10" t="s">
        <v>254</v>
      </c>
      <c r="F32" s="94" t="s">
        <v>12</v>
      </c>
      <c r="H32" s="95">
        <v>1211065.4763999998</v>
      </c>
      <c r="I32" s="95">
        <f t="shared" si="0"/>
        <v>-1211065.4763999998</v>
      </c>
      <c r="J32" s="104">
        <v>335928.47210000001</v>
      </c>
      <c r="K32" s="104">
        <v>3739032.0079000001</v>
      </c>
      <c r="L32" s="103">
        <v>-3403103.5357999993</v>
      </c>
      <c r="N32" s="95">
        <v>4614169.0122000007</v>
      </c>
      <c r="P32" s="100">
        <f t="shared" si="1"/>
        <v>-4614169.0122000007</v>
      </c>
    </row>
    <row r="33" spans="1:16" x14ac:dyDescent="0.2">
      <c r="A33" s="10" t="s">
        <v>113</v>
      </c>
      <c r="C33" s="10" t="s">
        <v>11</v>
      </c>
      <c r="F33" s="94" t="s">
        <v>12</v>
      </c>
      <c r="H33" s="95">
        <v>0.22582869999999999</v>
      </c>
      <c r="I33" s="95">
        <f t="shared" si="0"/>
        <v>-0.22582869999999999</v>
      </c>
      <c r="J33" s="104">
        <v>2835518.76</v>
      </c>
      <c r="K33" s="104">
        <v>3073966.1838125004</v>
      </c>
      <c r="L33" s="103">
        <v>-238447.42381250084</v>
      </c>
      <c r="N33" s="95">
        <v>238447.6496412009</v>
      </c>
      <c r="P33" s="100">
        <f t="shared" si="1"/>
        <v>-238447.6496412009</v>
      </c>
    </row>
    <row r="34" spans="1:16" x14ac:dyDescent="0.2">
      <c r="A34" s="10" t="s">
        <v>422</v>
      </c>
      <c r="C34" s="10" t="s">
        <v>255</v>
      </c>
      <c r="F34" s="94" t="s">
        <v>0</v>
      </c>
      <c r="H34" s="95">
        <v>1580.0086999</v>
      </c>
      <c r="I34" s="95">
        <f t="shared" si="0"/>
        <v>-1580.0086999</v>
      </c>
      <c r="J34" s="104">
        <v>36894744.68</v>
      </c>
      <c r="K34" s="104">
        <v>37007533.502000004</v>
      </c>
      <c r="L34" s="103">
        <v>-112788.82200000287</v>
      </c>
      <c r="N34" s="95">
        <v>114368.83069990158</v>
      </c>
      <c r="P34" s="100">
        <f t="shared" si="1"/>
        <v>-114368.83069990158</v>
      </c>
    </row>
    <row r="35" spans="1:16" x14ac:dyDescent="0.2">
      <c r="A35" s="10" t="s">
        <v>112</v>
      </c>
      <c r="C35" s="10" t="s">
        <v>256</v>
      </c>
      <c r="F35" s="94" t="s">
        <v>0</v>
      </c>
      <c r="H35" s="95">
        <v>28883.511999900002</v>
      </c>
      <c r="I35" s="95">
        <f t="shared" si="0"/>
        <v>-28883.511999900002</v>
      </c>
      <c r="J35" s="104">
        <v>817527.37</v>
      </c>
      <c r="K35" s="104">
        <v>788643.85598810005</v>
      </c>
      <c r="L35" s="103">
        <v>28883.514011899977</v>
      </c>
      <c r="M35" s="95">
        <v>2.01200008392334E-3</v>
      </c>
      <c r="P35" s="100">
        <f t="shared" si="1"/>
        <v>2.01200008392334E-3</v>
      </c>
    </row>
    <row r="36" spans="1:16" x14ac:dyDescent="0.2">
      <c r="A36" s="10" t="s">
        <v>111</v>
      </c>
      <c r="C36" s="10" t="s">
        <v>257</v>
      </c>
      <c r="F36" s="94" t="s">
        <v>0</v>
      </c>
      <c r="H36" s="95">
        <v>6800</v>
      </c>
      <c r="I36" s="95">
        <f t="shared" si="0"/>
        <v>-6800</v>
      </c>
      <c r="J36" s="104">
        <v>6800</v>
      </c>
      <c r="L36" s="103">
        <v>6800</v>
      </c>
      <c r="P36" s="100">
        <f t="shared" si="1"/>
        <v>0</v>
      </c>
    </row>
    <row r="37" spans="1:16" x14ac:dyDescent="0.2">
      <c r="A37" s="10" t="s">
        <v>423</v>
      </c>
      <c r="C37" s="10" t="s">
        <v>424</v>
      </c>
      <c r="F37" s="94" t="s">
        <v>0</v>
      </c>
      <c r="I37" s="95">
        <f t="shared" si="0"/>
        <v>0</v>
      </c>
      <c r="J37" s="104">
        <v>16800</v>
      </c>
      <c r="K37" s="104">
        <v>16800</v>
      </c>
      <c r="L37" s="103">
        <v>0</v>
      </c>
      <c r="P37" s="100">
        <f t="shared" si="1"/>
        <v>0</v>
      </c>
    </row>
    <row r="38" spans="1:16" x14ac:dyDescent="0.2">
      <c r="A38" s="10" t="s">
        <v>425</v>
      </c>
      <c r="C38" s="10" t="s">
        <v>426</v>
      </c>
      <c r="F38" s="94" t="s">
        <v>0</v>
      </c>
      <c r="I38" s="95">
        <f t="shared" si="0"/>
        <v>0</v>
      </c>
      <c r="J38" s="104">
        <v>18490</v>
      </c>
      <c r="K38" s="104">
        <v>18490</v>
      </c>
      <c r="L38" s="103">
        <v>0</v>
      </c>
      <c r="P38" s="100">
        <f t="shared" si="1"/>
        <v>0</v>
      </c>
    </row>
    <row r="39" spans="1:16" x14ac:dyDescent="0.2">
      <c r="A39" s="10" t="s">
        <v>427</v>
      </c>
      <c r="C39" s="10" t="s">
        <v>428</v>
      </c>
      <c r="F39" s="94" t="s">
        <v>0</v>
      </c>
      <c r="I39" s="95">
        <f t="shared" si="0"/>
        <v>0</v>
      </c>
      <c r="J39" s="104">
        <v>3150</v>
      </c>
      <c r="K39" s="104">
        <v>3150</v>
      </c>
      <c r="L39" s="103">
        <v>0</v>
      </c>
      <c r="P39" s="100">
        <f t="shared" si="1"/>
        <v>0</v>
      </c>
    </row>
    <row r="40" spans="1:16" x14ac:dyDescent="0.2">
      <c r="A40" s="10" t="s">
        <v>429</v>
      </c>
      <c r="C40" s="10" t="s">
        <v>430</v>
      </c>
      <c r="F40" s="94" t="s">
        <v>0</v>
      </c>
      <c r="I40" s="95">
        <f t="shared" si="0"/>
        <v>0</v>
      </c>
      <c r="J40" s="104">
        <v>27540</v>
      </c>
      <c r="K40" s="104">
        <v>27540</v>
      </c>
      <c r="L40" s="103">
        <v>0</v>
      </c>
      <c r="P40" s="100">
        <f t="shared" si="1"/>
        <v>0</v>
      </c>
    </row>
    <row r="41" spans="1:16" x14ac:dyDescent="0.2">
      <c r="A41" s="10" t="s">
        <v>431</v>
      </c>
      <c r="C41" s="10" t="s">
        <v>432</v>
      </c>
      <c r="F41" s="94" t="s">
        <v>12</v>
      </c>
      <c r="I41" s="95">
        <f t="shared" si="0"/>
        <v>0</v>
      </c>
      <c r="J41" s="104">
        <v>23173.200000000001</v>
      </c>
      <c r="K41" s="104">
        <v>23173.200000000001</v>
      </c>
      <c r="L41" s="103">
        <v>0</v>
      </c>
      <c r="P41" s="100">
        <f t="shared" si="1"/>
        <v>0</v>
      </c>
    </row>
    <row r="42" spans="1:16" x14ac:dyDescent="0.2">
      <c r="A42" s="10" t="s">
        <v>433</v>
      </c>
      <c r="C42" s="10" t="s">
        <v>434</v>
      </c>
      <c r="F42" s="94" t="s">
        <v>0</v>
      </c>
      <c r="I42" s="95">
        <f t="shared" si="0"/>
        <v>0</v>
      </c>
      <c r="J42" s="104">
        <v>48670.400000000001</v>
      </c>
      <c r="K42" s="104">
        <v>48670.400000000001</v>
      </c>
      <c r="L42" s="103">
        <v>0</v>
      </c>
      <c r="P42" s="100">
        <f t="shared" si="1"/>
        <v>0</v>
      </c>
    </row>
    <row r="43" spans="1:16" x14ac:dyDescent="0.2">
      <c r="A43" s="10" t="s">
        <v>435</v>
      </c>
      <c r="C43" s="10" t="s">
        <v>436</v>
      </c>
      <c r="F43" s="94" t="s">
        <v>0</v>
      </c>
      <c r="I43" s="95">
        <f t="shared" si="0"/>
        <v>0</v>
      </c>
      <c r="J43" s="104">
        <v>380</v>
      </c>
      <c r="K43" s="104">
        <v>380</v>
      </c>
      <c r="L43" s="103">
        <v>0</v>
      </c>
      <c r="P43" s="100">
        <f t="shared" si="1"/>
        <v>0</v>
      </c>
    </row>
    <row r="44" spans="1:16" x14ac:dyDescent="0.2">
      <c r="A44" s="10" t="s">
        <v>437</v>
      </c>
      <c r="C44" s="10" t="s">
        <v>438</v>
      </c>
      <c r="F44" s="94" t="s">
        <v>0</v>
      </c>
      <c r="I44" s="95">
        <f t="shared" si="0"/>
        <v>0</v>
      </c>
      <c r="J44" s="104">
        <v>4820</v>
      </c>
      <c r="K44" s="104">
        <v>4820</v>
      </c>
      <c r="L44" s="103">
        <v>0</v>
      </c>
      <c r="P44" s="100">
        <f t="shared" si="1"/>
        <v>0</v>
      </c>
    </row>
    <row r="45" spans="1:16" x14ac:dyDescent="0.2">
      <c r="A45" s="10" t="s">
        <v>439</v>
      </c>
      <c r="C45" s="10" t="s">
        <v>440</v>
      </c>
      <c r="F45" s="94" t="s">
        <v>0</v>
      </c>
      <c r="I45" s="95">
        <f t="shared" si="0"/>
        <v>0</v>
      </c>
      <c r="J45" s="104">
        <v>8501.6</v>
      </c>
      <c r="K45" s="104">
        <v>8501.6</v>
      </c>
      <c r="L45" s="103">
        <v>0</v>
      </c>
      <c r="P45" s="100">
        <f t="shared" si="1"/>
        <v>0</v>
      </c>
    </row>
    <row r="46" spans="1:16" x14ac:dyDescent="0.2">
      <c r="A46" s="10" t="s">
        <v>441</v>
      </c>
      <c r="C46" s="10" t="s">
        <v>442</v>
      </c>
      <c r="F46" s="94" t="s">
        <v>0</v>
      </c>
      <c r="I46" s="95">
        <f t="shared" si="0"/>
        <v>0</v>
      </c>
      <c r="J46" s="104">
        <v>12000</v>
      </c>
      <c r="K46" s="104">
        <v>12000</v>
      </c>
      <c r="L46" s="103">
        <v>0</v>
      </c>
      <c r="P46" s="100">
        <f t="shared" si="1"/>
        <v>0</v>
      </c>
    </row>
    <row r="47" spans="1:16" x14ac:dyDescent="0.2">
      <c r="A47" s="10" t="s">
        <v>443</v>
      </c>
      <c r="C47" s="10" t="s">
        <v>444</v>
      </c>
      <c r="F47" s="94" t="s">
        <v>0</v>
      </c>
      <c r="I47" s="95">
        <f t="shared" si="0"/>
        <v>0</v>
      </c>
      <c r="J47" s="104">
        <v>500</v>
      </c>
      <c r="K47" s="104">
        <v>500</v>
      </c>
      <c r="L47" s="103">
        <v>0</v>
      </c>
      <c r="P47" s="100">
        <f t="shared" si="1"/>
        <v>0</v>
      </c>
    </row>
    <row r="48" spans="1:16" x14ac:dyDescent="0.2">
      <c r="A48" s="10" t="s">
        <v>445</v>
      </c>
      <c r="C48" s="10" t="s">
        <v>446</v>
      </c>
      <c r="F48" s="94" t="s">
        <v>12</v>
      </c>
      <c r="I48" s="95">
        <f t="shared" si="0"/>
        <v>0</v>
      </c>
      <c r="J48" s="104">
        <v>3129895.17</v>
      </c>
      <c r="K48" s="104">
        <v>3263230.2733195997</v>
      </c>
      <c r="L48" s="103">
        <v>-133335.10331959964</v>
      </c>
      <c r="N48" s="95">
        <v>133335.10331959964</v>
      </c>
      <c r="P48" s="100">
        <f t="shared" si="1"/>
        <v>-133335.10331959964</v>
      </c>
    </row>
    <row r="49" spans="1:16" x14ac:dyDescent="0.2">
      <c r="A49" s="10" t="s">
        <v>447</v>
      </c>
      <c r="C49" s="10" t="s">
        <v>448</v>
      </c>
      <c r="F49" s="94" t="s">
        <v>0</v>
      </c>
      <c r="I49" s="95">
        <f t="shared" si="0"/>
        <v>0</v>
      </c>
      <c r="J49" s="104">
        <v>5422</v>
      </c>
      <c r="K49" s="104">
        <v>5422</v>
      </c>
      <c r="L49" s="103">
        <v>0</v>
      </c>
      <c r="P49" s="100">
        <f t="shared" si="1"/>
        <v>0</v>
      </c>
    </row>
    <row r="50" spans="1:16" x14ac:dyDescent="0.2">
      <c r="A50" s="10" t="s">
        <v>449</v>
      </c>
      <c r="C50" s="10" t="s">
        <v>450</v>
      </c>
      <c r="F50" s="94" t="s">
        <v>0</v>
      </c>
      <c r="I50" s="95">
        <f t="shared" si="0"/>
        <v>0</v>
      </c>
      <c r="J50" s="104">
        <v>133560</v>
      </c>
      <c r="K50" s="104">
        <v>133560</v>
      </c>
      <c r="L50" s="103">
        <v>0</v>
      </c>
      <c r="P50" s="100">
        <f t="shared" si="1"/>
        <v>0</v>
      </c>
    </row>
    <row r="51" spans="1:16" x14ac:dyDescent="0.2">
      <c r="A51" s="10" t="s">
        <v>451</v>
      </c>
      <c r="C51" s="10" t="s">
        <v>452</v>
      </c>
      <c r="F51" s="94" t="s">
        <v>0</v>
      </c>
      <c r="I51" s="95">
        <f t="shared" si="0"/>
        <v>0</v>
      </c>
      <c r="J51" s="104">
        <v>1000</v>
      </c>
      <c r="K51" s="104">
        <v>1000</v>
      </c>
      <c r="L51" s="103">
        <v>0</v>
      </c>
      <c r="P51" s="100">
        <f t="shared" si="1"/>
        <v>0</v>
      </c>
    </row>
    <row r="52" spans="1:16" x14ac:dyDescent="0.2">
      <c r="A52" s="10" t="s">
        <v>453</v>
      </c>
      <c r="C52" s="10" t="s">
        <v>454</v>
      </c>
      <c r="F52" s="94" t="s">
        <v>0</v>
      </c>
      <c r="I52" s="95">
        <f t="shared" si="0"/>
        <v>0</v>
      </c>
      <c r="J52" s="104">
        <v>2410</v>
      </c>
      <c r="K52" s="104">
        <v>2410</v>
      </c>
      <c r="L52" s="103">
        <v>0</v>
      </c>
      <c r="P52" s="100">
        <f t="shared" si="1"/>
        <v>0</v>
      </c>
    </row>
    <row r="53" spans="1:16" x14ac:dyDescent="0.2">
      <c r="A53" s="10" t="s">
        <v>455</v>
      </c>
      <c r="C53" s="10" t="s">
        <v>456</v>
      </c>
      <c r="F53" s="94" t="s">
        <v>0</v>
      </c>
      <c r="I53" s="95">
        <f t="shared" si="0"/>
        <v>0</v>
      </c>
      <c r="J53" s="104">
        <v>753</v>
      </c>
      <c r="K53" s="104">
        <v>753</v>
      </c>
      <c r="L53" s="103">
        <v>0</v>
      </c>
      <c r="P53" s="100">
        <f t="shared" si="1"/>
        <v>0</v>
      </c>
    </row>
    <row r="54" spans="1:16" x14ac:dyDescent="0.2">
      <c r="A54" s="10" t="s">
        <v>457</v>
      </c>
      <c r="C54" s="10" t="s">
        <v>458</v>
      </c>
      <c r="F54" s="94" t="s">
        <v>12</v>
      </c>
      <c r="I54" s="95">
        <f t="shared" si="0"/>
        <v>0</v>
      </c>
      <c r="J54" s="104">
        <v>2342113.7999999998</v>
      </c>
      <c r="K54" s="104">
        <v>2342113.7999999998</v>
      </c>
      <c r="L54" s="103">
        <v>0</v>
      </c>
      <c r="P54" s="100">
        <f t="shared" si="1"/>
        <v>0</v>
      </c>
    </row>
    <row r="55" spans="1:16" x14ac:dyDescent="0.2">
      <c r="A55" s="10" t="s">
        <v>459</v>
      </c>
      <c r="C55" s="10" t="s">
        <v>460</v>
      </c>
      <c r="F55" s="94" t="s">
        <v>0</v>
      </c>
      <c r="I55" s="95">
        <f t="shared" si="0"/>
        <v>0</v>
      </c>
      <c r="J55" s="104">
        <v>90202</v>
      </c>
      <c r="K55" s="104">
        <v>90202</v>
      </c>
      <c r="L55" s="103">
        <v>0</v>
      </c>
      <c r="P55" s="100">
        <f t="shared" si="1"/>
        <v>0</v>
      </c>
    </row>
    <row r="56" spans="1:16" x14ac:dyDescent="0.2">
      <c r="A56" s="10" t="s">
        <v>110</v>
      </c>
      <c r="C56" s="10" t="s">
        <v>258</v>
      </c>
      <c r="F56" s="94" t="s">
        <v>0</v>
      </c>
      <c r="H56" s="95">
        <v>105792.4</v>
      </c>
      <c r="I56" s="95">
        <f t="shared" si="0"/>
        <v>-105792.4</v>
      </c>
      <c r="J56" s="104">
        <v>1017407.86</v>
      </c>
      <c r="K56" s="104">
        <v>911615.45858630002</v>
      </c>
      <c r="L56" s="103">
        <v>105792.40141369999</v>
      </c>
      <c r="M56" s="95">
        <v>1.4136999845504761E-3</v>
      </c>
      <c r="P56" s="100">
        <f t="shared" si="1"/>
        <v>1.4136999845504761E-3</v>
      </c>
    </row>
    <row r="57" spans="1:16" x14ac:dyDescent="0.2">
      <c r="A57" s="10" t="s">
        <v>109</v>
      </c>
      <c r="C57" s="10" t="s">
        <v>259</v>
      </c>
      <c r="F57" s="94" t="s">
        <v>0</v>
      </c>
      <c r="H57" s="95">
        <v>25168.735400000005</v>
      </c>
      <c r="I57" s="95">
        <f t="shared" si="0"/>
        <v>-25168.735400000005</v>
      </c>
      <c r="J57" s="104">
        <v>1702093.11</v>
      </c>
      <c r="K57" s="104">
        <v>1737459.81</v>
      </c>
      <c r="L57" s="103">
        <v>-35366.699999999997</v>
      </c>
      <c r="N57" s="95">
        <v>60535.435399999616</v>
      </c>
      <c r="P57" s="100">
        <f t="shared" si="1"/>
        <v>-60535.435399999616</v>
      </c>
    </row>
    <row r="58" spans="1:16" x14ac:dyDescent="0.2">
      <c r="A58" s="10" t="s">
        <v>108</v>
      </c>
      <c r="C58" s="10" t="s">
        <v>260</v>
      </c>
      <c r="F58" s="94" t="s">
        <v>0</v>
      </c>
      <c r="H58" s="95">
        <v>12012.609999900002</v>
      </c>
      <c r="I58" s="95">
        <f t="shared" si="0"/>
        <v>-12012.609999900002</v>
      </c>
      <c r="J58" s="104">
        <v>1200000</v>
      </c>
      <c r="K58" s="104">
        <v>1233387.75</v>
      </c>
      <c r="L58" s="103">
        <v>-33387.75</v>
      </c>
      <c r="N58" s="95">
        <v>45400.359999899862</v>
      </c>
      <c r="P58" s="100">
        <f t="shared" si="1"/>
        <v>-45400.359999899862</v>
      </c>
    </row>
    <row r="59" spans="1:16" x14ac:dyDescent="0.2">
      <c r="A59" s="10" t="s">
        <v>107</v>
      </c>
      <c r="C59" s="10" t="s">
        <v>261</v>
      </c>
      <c r="F59" s="94" t="s">
        <v>0</v>
      </c>
      <c r="H59" s="95">
        <v>500.21</v>
      </c>
      <c r="I59" s="95">
        <f t="shared" si="0"/>
        <v>-500.21</v>
      </c>
      <c r="J59" s="104">
        <v>415450.8</v>
      </c>
      <c r="K59" s="104">
        <v>415750.8</v>
      </c>
      <c r="L59" s="103">
        <v>-300</v>
      </c>
      <c r="N59" s="95">
        <v>800.21</v>
      </c>
      <c r="P59" s="100">
        <f t="shared" si="1"/>
        <v>-800.21</v>
      </c>
    </row>
    <row r="60" spans="1:16" x14ac:dyDescent="0.2">
      <c r="A60" s="10" t="s">
        <v>106</v>
      </c>
      <c r="C60" s="10" t="s">
        <v>262</v>
      </c>
      <c r="F60" s="94" t="s">
        <v>12</v>
      </c>
      <c r="H60" s="95">
        <v>1234084.0607183999</v>
      </c>
      <c r="I60" s="95">
        <f t="shared" si="0"/>
        <v>-1234084.0607183999</v>
      </c>
      <c r="J60" s="104">
        <v>3907419.04</v>
      </c>
      <c r="K60" s="104">
        <v>2788549.0460452996</v>
      </c>
      <c r="L60" s="103">
        <v>1118869.9939546997</v>
      </c>
      <c r="N60" s="95">
        <v>115214.06676370084</v>
      </c>
      <c r="P60" s="100">
        <f t="shared" si="1"/>
        <v>-115214.06676370084</v>
      </c>
    </row>
    <row r="61" spans="1:16" x14ac:dyDescent="0.2">
      <c r="A61" s="10" t="s">
        <v>105</v>
      </c>
      <c r="C61" s="10" t="s">
        <v>263</v>
      </c>
      <c r="F61" s="94" t="s">
        <v>406</v>
      </c>
      <c r="G61" s="95">
        <v>0.25089699999999993</v>
      </c>
      <c r="I61" s="95">
        <f t="shared" si="0"/>
        <v>0.25089699999999993</v>
      </c>
      <c r="J61" s="104">
        <v>489810.29820000002</v>
      </c>
      <c r="K61" s="104">
        <v>489810.54560359998</v>
      </c>
      <c r="L61" s="103">
        <v>-0.24740360014140605</v>
      </c>
      <c r="M61" s="95">
        <v>3.4933999180793763E-3</v>
      </c>
      <c r="P61" s="100">
        <f t="shared" si="1"/>
        <v>3.4933999180793763E-3</v>
      </c>
    </row>
    <row r="62" spans="1:16" x14ac:dyDescent="0.2">
      <c r="A62" s="10" t="s">
        <v>104</v>
      </c>
      <c r="C62" s="10" t="s">
        <v>264</v>
      </c>
      <c r="F62" s="94" t="s">
        <v>0</v>
      </c>
      <c r="I62" s="95">
        <f t="shared" si="0"/>
        <v>0</v>
      </c>
      <c r="J62" s="104">
        <v>178130</v>
      </c>
      <c r="K62" s="104">
        <v>182640</v>
      </c>
      <c r="L62" s="103">
        <v>-4510</v>
      </c>
      <c r="N62" s="95">
        <v>4510</v>
      </c>
      <c r="P62" s="100">
        <f t="shared" si="1"/>
        <v>-4510</v>
      </c>
    </row>
    <row r="63" spans="1:16" x14ac:dyDescent="0.2">
      <c r="A63" s="10" t="s">
        <v>461</v>
      </c>
      <c r="C63" s="10" t="s">
        <v>739</v>
      </c>
      <c r="F63" s="94" t="s">
        <v>0</v>
      </c>
      <c r="I63" s="95">
        <f t="shared" si="0"/>
        <v>0</v>
      </c>
      <c r="J63" s="104">
        <v>660000</v>
      </c>
      <c r="K63" s="104">
        <v>644074.31000000006</v>
      </c>
      <c r="L63" s="103">
        <v>15925.69</v>
      </c>
      <c r="M63" s="95">
        <v>15925.69</v>
      </c>
      <c r="P63" s="100">
        <f t="shared" si="1"/>
        <v>15925.69</v>
      </c>
    </row>
    <row r="64" spans="1:16" x14ac:dyDescent="0.2">
      <c r="A64" s="10" t="s">
        <v>462</v>
      </c>
      <c r="C64" s="10" t="s">
        <v>740</v>
      </c>
      <c r="F64" s="94" t="s">
        <v>0</v>
      </c>
      <c r="I64" s="95">
        <f t="shared" si="0"/>
        <v>0</v>
      </c>
      <c r="J64" s="104">
        <v>395000</v>
      </c>
      <c r="K64" s="104">
        <v>430183.95</v>
      </c>
      <c r="L64" s="103">
        <v>-35183.949999999997</v>
      </c>
      <c r="N64" s="95">
        <v>35183.949999999997</v>
      </c>
      <c r="P64" s="100">
        <f t="shared" si="1"/>
        <v>-35183.949999999997</v>
      </c>
    </row>
    <row r="65" spans="1:16" x14ac:dyDescent="0.2">
      <c r="A65" s="10" t="s">
        <v>463</v>
      </c>
      <c r="C65" s="10" t="s">
        <v>464</v>
      </c>
      <c r="F65" s="94" t="s">
        <v>12</v>
      </c>
      <c r="I65" s="95">
        <f t="shared" si="0"/>
        <v>0</v>
      </c>
      <c r="J65" s="104">
        <v>68653.629199999996</v>
      </c>
      <c r="K65" s="104">
        <v>68653.139777899996</v>
      </c>
      <c r="L65" s="103">
        <v>0.48942210000008346</v>
      </c>
      <c r="M65" s="95">
        <v>0.48942210000008346</v>
      </c>
      <c r="P65" s="100">
        <f t="shared" si="1"/>
        <v>0.48942210000008346</v>
      </c>
    </row>
    <row r="66" spans="1:16" x14ac:dyDescent="0.2">
      <c r="A66" s="10" t="s">
        <v>465</v>
      </c>
      <c r="C66" s="10" t="s">
        <v>466</v>
      </c>
      <c r="F66" s="94" t="s">
        <v>12</v>
      </c>
      <c r="I66" s="95">
        <f t="shared" si="0"/>
        <v>0</v>
      </c>
      <c r="J66" s="104">
        <v>754319.50592230004</v>
      </c>
      <c r="K66" s="104">
        <v>754319.63460000011</v>
      </c>
      <c r="L66" s="103">
        <v>-0.12867770016193389</v>
      </c>
      <c r="N66" s="95">
        <v>0.12867770016193389</v>
      </c>
      <c r="P66" s="100">
        <f t="shared" si="1"/>
        <v>-0.12867770016193389</v>
      </c>
    </row>
    <row r="67" spans="1:16" x14ac:dyDescent="0.2">
      <c r="A67" s="10" t="s">
        <v>467</v>
      </c>
      <c r="C67" s="10" t="s">
        <v>468</v>
      </c>
      <c r="F67" s="94" t="s">
        <v>0</v>
      </c>
      <c r="I67" s="95">
        <f t="shared" si="0"/>
        <v>0</v>
      </c>
      <c r="J67" s="104">
        <v>3000</v>
      </c>
      <c r="K67" s="104">
        <v>3000</v>
      </c>
      <c r="L67" s="103">
        <v>0</v>
      </c>
      <c r="P67" s="100">
        <f t="shared" si="1"/>
        <v>0</v>
      </c>
    </row>
    <row r="68" spans="1:16" x14ac:dyDescent="0.2">
      <c r="A68" s="10" t="s">
        <v>469</v>
      </c>
      <c r="C68" s="10" t="s">
        <v>470</v>
      </c>
      <c r="F68" s="94" t="s">
        <v>0</v>
      </c>
      <c r="I68" s="95">
        <f t="shared" si="0"/>
        <v>0</v>
      </c>
      <c r="J68" s="104">
        <v>6290</v>
      </c>
      <c r="K68" s="104">
        <v>6290</v>
      </c>
      <c r="L68" s="103">
        <v>0</v>
      </c>
      <c r="P68" s="100">
        <f t="shared" si="1"/>
        <v>0</v>
      </c>
    </row>
    <row r="69" spans="1:16" x14ac:dyDescent="0.2">
      <c r="A69" s="10" t="s">
        <v>471</v>
      </c>
      <c r="C69" s="10" t="s">
        <v>741</v>
      </c>
      <c r="F69" s="94" t="s">
        <v>0</v>
      </c>
      <c r="I69" s="95">
        <f t="shared" si="0"/>
        <v>0</v>
      </c>
      <c r="J69" s="104">
        <v>355000</v>
      </c>
      <c r="K69" s="104">
        <v>313086.40000000002</v>
      </c>
      <c r="L69" s="103">
        <v>41913.599999999999</v>
      </c>
      <c r="M69" s="95">
        <v>41913.599999999999</v>
      </c>
      <c r="P69" s="100">
        <f t="shared" si="1"/>
        <v>41913.599999999999</v>
      </c>
    </row>
    <row r="70" spans="1:16" x14ac:dyDescent="0.2">
      <c r="A70" s="10" t="s">
        <v>472</v>
      </c>
      <c r="C70" s="10" t="s">
        <v>473</v>
      </c>
      <c r="F70" s="94" t="s">
        <v>0</v>
      </c>
      <c r="I70" s="95">
        <f t="shared" si="0"/>
        <v>0</v>
      </c>
      <c r="J70" s="104">
        <v>29375</v>
      </c>
      <c r="K70" s="104">
        <v>29375</v>
      </c>
      <c r="L70" s="103">
        <v>0</v>
      </c>
      <c r="P70" s="100">
        <f t="shared" si="1"/>
        <v>0</v>
      </c>
    </row>
    <row r="71" spans="1:16" x14ac:dyDescent="0.2">
      <c r="A71" s="10" t="s">
        <v>474</v>
      </c>
      <c r="C71" s="10" t="s">
        <v>475</v>
      </c>
      <c r="F71" s="94" t="s">
        <v>0</v>
      </c>
      <c r="I71" s="95">
        <f t="shared" si="0"/>
        <v>0</v>
      </c>
      <c r="J71" s="104">
        <v>1200</v>
      </c>
      <c r="K71" s="104">
        <v>1200</v>
      </c>
      <c r="L71" s="103">
        <v>0</v>
      </c>
      <c r="P71" s="100">
        <f t="shared" si="1"/>
        <v>0</v>
      </c>
    </row>
    <row r="72" spans="1:16" x14ac:dyDescent="0.2">
      <c r="A72" s="10" t="s">
        <v>476</v>
      </c>
      <c r="C72" s="10" t="s">
        <v>477</v>
      </c>
      <c r="F72" s="94" t="s">
        <v>0</v>
      </c>
      <c r="I72" s="95">
        <f t="shared" si="0"/>
        <v>0</v>
      </c>
      <c r="J72" s="104">
        <v>55976.36</v>
      </c>
      <c r="K72" s="104">
        <v>55976.359999700006</v>
      </c>
      <c r="L72" s="103">
        <v>2.9999762773513794E-7</v>
      </c>
      <c r="M72" s="95">
        <v>2.9999762773513794E-7</v>
      </c>
      <c r="P72" s="100">
        <f t="shared" si="1"/>
        <v>2.9999762773513794E-7</v>
      </c>
    </row>
    <row r="73" spans="1:16" x14ac:dyDescent="0.2">
      <c r="A73" s="10" t="s">
        <v>478</v>
      </c>
      <c r="C73" s="10" t="s">
        <v>479</v>
      </c>
      <c r="F73" s="94" t="s">
        <v>0</v>
      </c>
      <c r="I73" s="95">
        <f t="shared" si="0"/>
        <v>0</v>
      </c>
      <c r="J73" s="104">
        <v>9550</v>
      </c>
      <c r="K73" s="104">
        <v>9550</v>
      </c>
      <c r="L73" s="103">
        <v>0</v>
      </c>
      <c r="P73" s="100">
        <f t="shared" si="1"/>
        <v>0</v>
      </c>
    </row>
    <row r="74" spans="1:16" x14ac:dyDescent="0.2">
      <c r="A74" s="10" t="s">
        <v>480</v>
      </c>
      <c r="C74" s="10" t="s">
        <v>481</v>
      </c>
      <c r="F74" s="94" t="s">
        <v>0</v>
      </c>
      <c r="I74" s="95">
        <f t="shared" si="0"/>
        <v>0</v>
      </c>
      <c r="J74" s="104">
        <v>4968</v>
      </c>
      <c r="K74" s="104">
        <v>4968</v>
      </c>
      <c r="L74" s="103">
        <v>0</v>
      </c>
      <c r="P74" s="100">
        <f t="shared" si="1"/>
        <v>0</v>
      </c>
    </row>
    <row r="75" spans="1:16" x14ac:dyDescent="0.2">
      <c r="A75" s="10" t="s">
        <v>482</v>
      </c>
      <c r="C75" s="10" t="s">
        <v>742</v>
      </c>
      <c r="F75" s="94" t="s">
        <v>0</v>
      </c>
      <c r="I75" s="95">
        <f t="shared" si="0"/>
        <v>0</v>
      </c>
      <c r="J75" s="104">
        <v>80000</v>
      </c>
      <c r="K75" s="104">
        <v>79901</v>
      </c>
      <c r="L75" s="103">
        <v>99</v>
      </c>
      <c r="M75" s="95">
        <v>99</v>
      </c>
      <c r="P75" s="100">
        <f t="shared" si="1"/>
        <v>99</v>
      </c>
    </row>
    <row r="76" spans="1:16" x14ac:dyDescent="0.2">
      <c r="A76" s="10" t="s">
        <v>483</v>
      </c>
      <c r="C76" s="10" t="s">
        <v>484</v>
      </c>
      <c r="F76" s="94" t="s">
        <v>0</v>
      </c>
      <c r="I76" s="95">
        <f t="shared" si="0"/>
        <v>0</v>
      </c>
      <c r="J76" s="104">
        <v>11388305</v>
      </c>
      <c r="K76" s="104">
        <v>11388305</v>
      </c>
      <c r="L76" s="103">
        <v>0</v>
      </c>
      <c r="P76" s="100">
        <f t="shared" si="1"/>
        <v>0</v>
      </c>
    </row>
    <row r="77" spans="1:16" x14ac:dyDescent="0.2">
      <c r="A77" s="10" t="s">
        <v>485</v>
      </c>
      <c r="C77" s="10" t="s">
        <v>486</v>
      </c>
      <c r="F77" s="94" t="s">
        <v>0</v>
      </c>
      <c r="I77" s="95">
        <f t="shared" si="0"/>
        <v>0</v>
      </c>
      <c r="K77" s="104">
        <v>49104</v>
      </c>
      <c r="L77" s="103">
        <v>-49104</v>
      </c>
      <c r="N77" s="95">
        <v>49104</v>
      </c>
      <c r="P77" s="100">
        <f t="shared" si="1"/>
        <v>-49104</v>
      </c>
    </row>
    <row r="78" spans="1:16" x14ac:dyDescent="0.2">
      <c r="A78" s="10" t="s">
        <v>487</v>
      </c>
      <c r="C78" s="10" t="s">
        <v>488</v>
      </c>
      <c r="F78" s="94" t="s">
        <v>12</v>
      </c>
      <c r="I78" s="95">
        <f t="shared" si="0"/>
        <v>0</v>
      </c>
      <c r="J78" s="104">
        <v>316291.15000000002</v>
      </c>
      <c r="K78" s="104">
        <v>316291.15000000002</v>
      </c>
      <c r="L78" s="103">
        <v>0</v>
      </c>
      <c r="P78" s="100">
        <f t="shared" si="1"/>
        <v>0</v>
      </c>
    </row>
    <row r="79" spans="1:16" x14ac:dyDescent="0.2">
      <c r="A79" s="10" t="s">
        <v>489</v>
      </c>
      <c r="C79" s="10" t="s">
        <v>743</v>
      </c>
      <c r="F79" s="94" t="s">
        <v>0</v>
      </c>
      <c r="I79" s="95">
        <f t="shared" si="0"/>
        <v>0</v>
      </c>
      <c r="J79" s="104">
        <v>385000</v>
      </c>
      <c r="K79" s="104">
        <v>196391.53</v>
      </c>
      <c r="L79" s="103">
        <v>188608.47</v>
      </c>
      <c r="M79" s="95">
        <v>188608.47</v>
      </c>
      <c r="P79" s="100">
        <f t="shared" si="1"/>
        <v>188608.47</v>
      </c>
    </row>
    <row r="80" spans="1:16" x14ac:dyDescent="0.2">
      <c r="A80" s="10" t="s">
        <v>123</v>
      </c>
      <c r="C80" s="10" t="s">
        <v>265</v>
      </c>
      <c r="F80" s="94" t="s">
        <v>12</v>
      </c>
      <c r="H80" s="95">
        <v>7.0077899999999999E-2</v>
      </c>
      <c r="I80" s="95">
        <f t="shared" si="0"/>
        <v>-7.0077899999999999E-2</v>
      </c>
      <c r="J80" s="104">
        <v>7.5014700000000017E-2</v>
      </c>
      <c r="L80" s="103">
        <v>7.5014700000000017E-2</v>
      </c>
      <c r="M80" s="95">
        <v>4.936800000000012E-3</v>
      </c>
      <c r="P80" s="100">
        <f t="shared" si="1"/>
        <v>4.936800000000012E-3</v>
      </c>
    </row>
    <row r="81" spans="1:16" x14ac:dyDescent="0.2">
      <c r="A81" s="10" t="s">
        <v>124</v>
      </c>
      <c r="C81" s="10" t="s">
        <v>266</v>
      </c>
      <c r="F81" s="94" t="s">
        <v>406</v>
      </c>
      <c r="G81" s="95">
        <v>0.3883722</v>
      </c>
      <c r="I81" s="95">
        <f t="shared" si="0"/>
        <v>0.3883722</v>
      </c>
      <c r="K81" s="104">
        <v>0.39145580000000002</v>
      </c>
      <c r="L81" s="103">
        <v>-0.39145579999999996</v>
      </c>
      <c r="N81" s="95">
        <v>3.0835999999999329E-3</v>
      </c>
      <c r="P81" s="100">
        <f t="shared" si="1"/>
        <v>-3.0835999999999329E-3</v>
      </c>
    </row>
    <row r="82" spans="1:16" x14ac:dyDescent="0.2">
      <c r="A82" s="10" t="s">
        <v>125</v>
      </c>
      <c r="C82" s="10" t="s">
        <v>267</v>
      </c>
      <c r="F82" s="94" t="s">
        <v>0</v>
      </c>
      <c r="I82" s="95">
        <f t="shared" si="0"/>
        <v>0</v>
      </c>
      <c r="J82" s="104">
        <v>89261.8</v>
      </c>
      <c r="K82" s="104">
        <v>89261.8</v>
      </c>
      <c r="L82" s="103">
        <v>0</v>
      </c>
      <c r="P82" s="100">
        <f t="shared" si="1"/>
        <v>0</v>
      </c>
    </row>
    <row r="83" spans="1:16" x14ac:dyDescent="0.2">
      <c r="A83" s="10" t="s">
        <v>126</v>
      </c>
      <c r="C83" s="10" t="s">
        <v>268</v>
      </c>
      <c r="F83" s="94" t="s">
        <v>12</v>
      </c>
      <c r="G83" s="95">
        <v>0.22293059999999998</v>
      </c>
      <c r="I83" s="95">
        <f t="shared" ref="I83:I146" si="2">G83-H83</f>
        <v>0.22293059999999998</v>
      </c>
      <c r="J83" s="104">
        <v>141116.367489</v>
      </c>
      <c r="K83" s="104">
        <v>141116.59</v>
      </c>
      <c r="L83" s="103">
        <v>-0.22251099998131393</v>
      </c>
      <c r="M83" s="95">
        <v>4.1960000991821291E-4</v>
      </c>
      <c r="P83" s="100">
        <f t="shared" ref="P83:P146" si="3">M83-N83</f>
        <v>4.1960000991821291E-4</v>
      </c>
    </row>
    <row r="84" spans="1:16" x14ac:dyDescent="0.2">
      <c r="A84" s="10" t="s">
        <v>127</v>
      </c>
      <c r="C84" s="10" t="s">
        <v>269</v>
      </c>
      <c r="F84" s="94" t="s">
        <v>0</v>
      </c>
      <c r="I84" s="95">
        <f t="shared" si="2"/>
        <v>0</v>
      </c>
      <c r="J84" s="104">
        <v>327600</v>
      </c>
      <c r="K84" s="104">
        <v>327600</v>
      </c>
      <c r="L84" s="103">
        <v>0</v>
      </c>
      <c r="P84" s="100">
        <f t="shared" si="3"/>
        <v>0</v>
      </c>
    </row>
    <row r="85" spans="1:16" x14ac:dyDescent="0.2">
      <c r="A85" s="10" t="s">
        <v>128</v>
      </c>
      <c r="C85" s="10" t="s">
        <v>270</v>
      </c>
      <c r="F85" s="94" t="s">
        <v>0</v>
      </c>
      <c r="H85" s="95">
        <v>301977.57999990002</v>
      </c>
      <c r="I85" s="95">
        <f t="shared" si="2"/>
        <v>-301977.57999990002</v>
      </c>
      <c r="J85" s="104">
        <v>59036261.329999998</v>
      </c>
      <c r="K85" s="104">
        <v>59251874.448369399</v>
      </c>
      <c r="L85" s="103">
        <v>-215613.11836939811</v>
      </c>
      <c r="N85" s="95">
        <v>517590.69836929324</v>
      </c>
      <c r="P85" s="100">
        <f t="shared" si="3"/>
        <v>-517590.69836929324</v>
      </c>
    </row>
    <row r="86" spans="1:16" x14ac:dyDescent="0.2">
      <c r="A86" s="10" t="s">
        <v>129</v>
      </c>
      <c r="C86" s="10" t="s">
        <v>271</v>
      </c>
      <c r="F86" s="94" t="s">
        <v>0</v>
      </c>
      <c r="G86" s="95">
        <v>2437826.61</v>
      </c>
      <c r="I86" s="95">
        <f t="shared" si="2"/>
        <v>2437826.61</v>
      </c>
      <c r="K86" s="104">
        <v>2437826.6100000003</v>
      </c>
      <c r="L86" s="103">
        <v>-2437826.61</v>
      </c>
      <c r="P86" s="100">
        <f t="shared" si="3"/>
        <v>0</v>
      </c>
    </row>
    <row r="87" spans="1:16" x14ac:dyDescent="0.2">
      <c r="A87" s="10" t="s">
        <v>130</v>
      </c>
      <c r="C87" s="10" t="s">
        <v>116</v>
      </c>
      <c r="F87" s="94" t="s">
        <v>0</v>
      </c>
      <c r="H87" s="95">
        <v>14960</v>
      </c>
      <c r="I87" s="95">
        <f t="shared" si="2"/>
        <v>-14960</v>
      </c>
      <c r="J87" s="104">
        <v>31960</v>
      </c>
      <c r="K87" s="104">
        <v>17000</v>
      </c>
      <c r="L87" s="103">
        <v>14960</v>
      </c>
      <c r="P87" s="100">
        <f t="shared" si="3"/>
        <v>0</v>
      </c>
    </row>
    <row r="88" spans="1:16" x14ac:dyDescent="0.2">
      <c r="A88" s="10" t="s">
        <v>131</v>
      </c>
      <c r="C88" s="10" t="s">
        <v>272</v>
      </c>
      <c r="F88" s="94" t="s">
        <v>0</v>
      </c>
      <c r="G88" s="95">
        <v>92861.21</v>
      </c>
      <c r="I88" s="95">
        <f t="shared" si="2"/>
        <v>92861.21</v>
      </c>
      <c r="J88" s="104">
        <v>48699.6</v>
      </c>
      <c r="K88" s="104">
        <v>529325.4</v>
      </c>
      <c r="L88" s="103">
        <v>-480625.8</v>
      </c>
      <c r="N88" s="95">
        <v>387764.59</v>
      </c>
      <c r="P88" s="100">
        <f t="shared" si="3"/>
        <v>-387764.59</v>
      </c>
    </row>
    <row r="89" spans="1:16" x14ac:dyDescent="0.2">
      <c r="A89" s="10" t="s">
        <v>132</v>
      </c>
      <c r="C89" s="10" t="s">
        <v>273</v>
      </c>
      <c r="F89" s="94" t="s">
        <v>0</v>
      </c>
      <c r="H89" s="95">
        <v>4399.4053999999996</v>
      </c>
      <c r="I89" s="95">
        <f t="shared" si="2"/>
        <v>-4399.4053999999996</v>
      </c>
      <c r="K89" s="104">
        <v>4800</v>
      </c>
      <c r="L89" s="103">
        <v>-4800</v>
      </c>
      <c r="N89" s="95">
        <v>9199.4053999999996</v>
      </c>
      <c r="P89" s="100">
        <f t="shared" si="3"/>
        <v>-9199.4053999999996</v>
      </c>
    </row>
    <row r="90" spans="1:16" x14ac:dyDescent="0.2">
      <c r="A90" s="10" t="s">
        <v>133</v>
      </c>
      <c r="C90" s="10" t="s">
        <v>274</v>
      </c>
      <c r="F90" s="94" t="s">
        <v>0</v>
      </c>
      <c r="I90" s="95">
        <f t="shared" si="2"/>
        <v>0</v>
      </c>
      <c r="J90" s="104">
        <v>11938</v>
      </c>
      <c r="K90" s="104">
        <v>11938</v>
      </c>
      <c r="L90" s="103">
        <v>0</v>
      </c>
      <c r="P90" s="100">
        <f t="shared" si="3"/>
        <v>0</v>
      </c>
    </row>
    <row r="91" spans="1:16" x14ac:dyDescent="0.2">
      <c r="A91" s="10" t="s">
        <v>134</v>
      </c>
      <c r="C91" s="10" t="s">
        <v>275</v>
      </c>
      <c r="F91" s="94" t="s">
        <v>0</v>
      </c>
      <c r="I91" s="95">
        <f t="shared" si="2"/>
        <v>0</v>
      </c>
      <c r="J91" s="104">
        <v>10440</v>
      </c>
      <c r="K91" s="104">
        <v>10440</v>
      </c>
      <c r="L91" s="103">
        <v>0</v>
      </c>
      <c r="P91" s="100">
        <f t="shared" si="3"/>
        <v>0</v>
      </c>
    </row>
    <row r="92" spans="1:16" x14ac:dyDescent="0.2">
      <c r="A92" s="10" t="s">
        <v>135</v>
      </c>
      <c r="C92" s="10" t="s">
        <v>276</v>
      </c>
      <c r="F92" s="94" t="s">
        <v>0</v>
      </c>
      <c r="G92" s="95">
        <v>308344.587</v>
      </c>
      <c r="I92" s="95">
        <f t="shared" si="2"/>
        <v>308344.587</v>
      </c>
      <c r="K92" s="104">
        <v>308344.59000000003</v>
      </c>
      <c r="L92" s="103">
        <v>-308344.59000000003</v>
      </c>
      <c r="N92" s="95">
        <v>3.0000000074505806E-3</v>
      </c>
      <c r="P92" s="100">
        <f t="shared" si="3"/>
        <v>-3.0000000074505806E-3</v>
      </c>
    </row>
    <row r="93" spans="1:16" x14ac:dyDescent="0.2">
      <c r="A93" s="10" t="s">
        <v>136</v>
      </c>
      <c r="C93" s="10" t="s">
        <v>277</v>
      </c>
      <c r="F93" s="94" t="s">
        <v>12</v>
      </c>
      <c r="G93" s="95">
        <v>2.3998999999999999E-3</v>
      </c>
      <c r="I93" s="95">
        <f t="shared" si="2"/>
        <v>2.3998999999999999E-3</v>
      </c>
      <c r="L93" s="103">
        <v>0</v>
      </c>
      <c r="M93" s="95">
        <v>2.3998999999999999E-3</v>
      </c>
      <c r="P93" s="100">
        <f t="shared" si="3"/>
        <v>2.3998999999999999E-3</v>
      </c>
    </row>
    <row r="94" spans="1:16" x14ac:dyDescent="0.2">
      <c r="A94" s="10" t="s">
        <v>137</v>
      </c>
      <c r="C94" s="10" t="s">
        <v>278</v>
      </c>
      <c r="F94" s="94" t="s">
        <v>0</v>
      </c>
      <c r="I94" s="95">
        <f t="shared" si="2"/>
        <v>0</v>
      </c>
      <c r="J94" s="104">
        <v>19878.599999999999</v>
      </c>
      <c r="K94" s="104">
        <v>19878.599999999999</v>
      </c>
      <c r="L94" s="103">
        <v>0</v>
      </c>
      <c r="P94" s="100">
        <f t="shared" si="3"/>
        <v>0</v>
      </c>
    </row>
    <row r="95" spans="1:16" x14ac:dyDescent="0.2">
      <c r="A95" s="10" t="s">
        <v>138</v>
      </c>
      <c r="C95" s="10" t="s">
        <v>279</v>
      </c>
      <c r="F95" s="94" t="s">
        <v>0</v>
      </c>
      <c r="I95" s="95">
        <f t="shared" si="2"/>
        <v>0</v>
      </c>
      <c r="J95" s="104">
        <v>15600</v>
      </c>
      <c r="K95" s="104">
        <v>15600</v>
      </c>
      <c r="L95" s="103">
        <v>0</v>
      </c>
      <c r="P95" s="100">
        <f t="shared" si="3"/>
        <v>0</v>
      </c>
    </row>
    <row r="96" spans="1:16" x14ac:dyDescent="0.2">
      <c r="A96" s="10" t="s">
        <v>139</v>
      </c>
      <c r="C96" s="10" t="s">
        <v>280</v>
      </c>
      <c r="F96" s="94" t="s">
        <v>0</v>
      </c>
      <c r="H96" s="95">
        <v>3390</v>
      </c>
      <c r="I96" s="95">
        <f t="shared" si="2"/>
        <v>-3390</v>
      </c>
      <c r="J96" s="104">
        <v>3390</v>
      </c>
      <c r="L96" s="103">
        <v>3390</v>
      </c>
      <c r="P96" s="100">
        <f t="shared" si="3"/>
        <v>0</v>
      </c>
    </row>
    <row r="97" spans="1:16" x14ac:dyDescent="0.2">
      <c r="A97" s="10" t="s">
        <v>140</v>
      </c>
      <c r="C97" s="10" t="s">
        <v>281</v>
      </c>
      <c r="F97" s="94" t="s">
        <v>0</v>
      </c>
      <c r="I97" s="95">
        <f t="shared" si="2"/>
        <v>0</v>
      </c>
      <c r="J97" s="104">
        <v>35200</v>
      </c>
      <c r="K97" s="104">
        <v>35200</v>
      </c>
      <c r="L97" s="103">
        <v>0</v>
      </c>
      <c r="P97" s="100">
        <f t="shared" si="3"/>
        <v>0</v>
      </c>
    </row>
    <row r="98" spans="1:16" x14ac:dyDescent="0.2">
      <c r="A98" s="10" t="s">
        <v>141</v>
      </c>
      <c r="C98" s="10" t="s">
        <v>282</v>
      </c>
      <c r="F98" s="94" t="s">
        <v>0</v>
      </c>
      <c r="I98" s="95">
        <f t="shared" si="2"/>
        <v>0</v>
      </c>
      <c r="J98" s="104">
        <v>26560</v>
      </c>
      <c r="K98" s="104">
        <v>26560</v>
      </c>
      <c r="L98" s="103">
        <v>0</v>
      </c>
      <c r="P98" s="100">
        <f t="shared" si="3"/>
        <v>0</v>
      </c>
    </row>
    <row r="99" spans="1:16" x14ac:dyDescent="0.2">
      <c r="A99" s="10" t="s">
        <v>142</v>
      </c>
      <c r="C99" s="10" t="s">
        <v>283</v>
      </c>
      <c r="F99" s="94" t="s">
        <v>0</v>
      </c>
      <c r="H99" s="95">
        <v>19990</v>
      </c>
      <c r="I99" s="95">
        <f t="shared" si="2"/>
        <v>-19990</v>
      </c>
      <c r="J99" s="104">
        <v>13780</v>
      </c>
      <c r="K99" s="104">
        <v>7000</v>
      </c>
      <c r="L99" s="103">
        <v>6780</v>
      </c>
      <c r="N99" s="95">
        <v>13210</v>
      </c>
      <c r="P99" s="100">
        <f t="shared" si="3"/>
        <v>-13210</v>
      </c>
    </row>
    <row r="100" spans="1:16" x14ac:dyDescent="0.2">
      <c r="A100" s="10" t="s">
        <v>143</v>
      </c>
      <c r="C100" s="10" t="s">
        <v>284</v>
      </c>
      <c r="F100" s="94" t="s">
        <v>0</v>
      </c>
      <c r="H100" s="95">
        <v>10500</v>
      </c>
      <c r="I100" s="95">
        <f t="shared" si="2"/>
        <v>-10500</v>
      </c>
      <c r="J100" s="104">
        <v>10500</v>
      </c>
      <c r="L100" s="103">
        <v>10500</v>
      </c>
      <c r="P100" s="100">
        <f t="shared" si="3"/>
        <v>0</v>
      </c>
    </row>
    <row r="101" spans="1:16" x14ac:dyDescent="0.2">
      <c r="A101" s="10" t="s">
        <v>144</v>
      </c>
      <c r="C101" s="10" t="s">
        <v>285</v>
      </c>
      <c r="F101" s="94" t="s">
        <v>0</v>
      </c>
      <c r="I101" s="95">
        <f t="shared" si="2"/>
        <v>0</v>
      </c>
      <c r="J101" s="104">
        <v>105600</v>
      </c>
      <c r="K101" s="104">
        <v>105600</v>
      </c>
      <c r="L101" s="103">
        <v>0</v>
      </c>
      <c r="P101" s="100">
        <f t="shared" si="3"/>
        <v>0</v>
      </c>
    </row>
    <row r="102" spans="1:16" x14ac:dyDescent="0.2">
      <c r="A102" s="10" t="s">
        <v>145</v>
      </c>
      <c r="C102" s="10" t="s">
        <v>286</v>
      </c>
      <c r="F102" s="94" t="s">
        <v>0</v>
      </c>
      <c r="I102" s="95">
        <f t="shared" si="2"/>
        <v>0</v>
      </c>
      <c r="J102" s="104">
        <v>12709</v>
      </c>
      <c r="K102" s="104">
        <v>12709</v>
      </c>
      <c r="L102" s="103">
        <v>0</v>
      </c>
      <c r="P102" s="100">
        <f t="shared" si="3"/>
        <v>0</v>
      </c>
    </row>
    <row r="103" spans="1:16" x14ac:dyDescent="0.2">
      <c r="A103" s="10" t="s">
        <v>146</v>
      </c>
      <c r="C103" s="10" t="s">
        <v>287</v>
      </c>
      <c r="F103" s="94" t="s">
        <v>0</v>
      </c>
      <c r="H103" s="95">
        <v>0.15459990000000004</v>
      </c>
      <c r="I103" s="95">
        <f t="shared" si="2"/>
        <v>-0.15459990000000004</v>
      </c>
      <c r="J103" s="104">
        <v>0.15</v>
      </c>
      <c r="L103" s="103">
        <v>0.15</v>
      </c>
      <c r="N103" s="95">
        <v>4.59990000000003E-3</v>
      </c>
      <c r="P103" s="100">
        <f t="shared" si="3"/>
        <v>-4.59990000000003E-3</v>
      </c>
    </row>
    <row r="104" spans="1:16" x14ac:dyDescent="0.2">
      <c r="A104" s="10" t="s">
        <v>147</v>
      </c>
      <c r="C104" s="10" t="s">
        <v>288</v>
      </c>
      <c r="F104" s="94" t="s">
        <v>0</v>
      </c>
      <c r="H104" s="95">
        <v>2753.26</v>
      </c>
      <c r="I104" s="95">
        <f t="shared" si="2"/>
        <v>-2753.26</v>
      </c>
      <c r="J104" s="104">
        <v>2753.26</v>
      </c>
      <c r="L104" s="103">
        <v>2753.26</v>
      </c>
      <c r="P104" s="100">
        <f t="shared" si="3"/>
        <v>0</v>
      </c>
    </row>
    <row r="105" spans="1:16" x14ac:dyDescent="0.2">
      <c r="A105" s="10" t="s">
        <v>148</v>
      </c>
      <c r="C105" s="10" t="s">
        <v>289</v>
      </c>
      <c r="F105" s="94" t="s">
        <v>0</v>
      </c>
      <c r="G105" s="95">
        <v>66315</v>
      </c>
      <c r="I105" s="95">
        <f t="shared" si="2"/>
        <v>66315</v>
      </c>
      <c r="K105" s="104">
        <v>66315</v>
      </c>
      <c r="L105" s="103">
        <v>-66315</v>
      </c>
      <c r="P105" s="100">
        <f t="shared" si="3"/>
        <v>0</v>
      </c>
    </row>
    <row r="106" spans="1:16" x14ac:dyDescent="0.2">
      <c r="A106" s="10" t="s">
        <v>149</v>
      </c>
      <c r="C106" s="10" t="s">
        <v>290</v>
      </c>
      <c r="F106" s="94" t="s">
        <v>0</v>
      </c>
      <c r="H106" s="95">
        <v>9.7399999000000008</v>
      </c>
      <c r="I106" s="95">
        <f t="shared" si="2"/>
        <v>-9.7399999000000008</v>
      </c>
      <c r="J106" s="104">
        <v>500000</v>
      </c>
      <c r="K106" s="104">
        <v>483833.16</v>
      </c>
      <c r="L106" s="103">
        <v>16166.84</v>
      </c>
      <c r="M106" s="95">
        <v>16157.100000099912</v>
      </c>
      <c r="P106" s="100">
        <f t="shared" si="3"/>
        <v>16157.100000099912</v>
      </c>
    </row>
    <row r="107" spans="1:16" x14ac:dyDescent="0.2">
      <c r="A107" s="10" t="s">
        <v>150</v>
      </c>
      <c r="C107" s="10" t="s">
        <v>291</v>
      </c>
      <c r="F107" s="94" t="s">
        <v>12</v>
      </c>
      <c r="I107" s="95">
        <f t="shared" si="2"/>
        <v>0</v>
      </c>
      <c r="J107" s="104">
        <v>2445567.0299999998</v>
      </c>
      <c r="K107" s="104">
        <v>2445567.0299999998</v>
      </c>
      <c r="L107" s="103">
        <v>0</v>
      </c>
      <c r="P107" s="100">
        <f t="shared" si="3"/>
        <v>0</v>
      </c>
    </row>
    <row r="108" spans="1:16" x14ac:dyDescent="0.2">
      <c r="A108" s="10" t="s">
        <v>151</v>
      </c>
      <c r="C108" s="10" t="s">
        <v>292</v>
      </c>
      <c r="F108" s="94" t="s">
        <v>12</v>
      </c>
      <c r="I108" s="95">
        <f t="shared" si="2"/>
        <v>0</v>
      </c>
      <c r="J108" s="104">
        <v>2827757.59</v>
      </c>
      <c r="K108" s="104">
        <v>2827757.59</v>
      </c>
      <c r="L108" s="103">
        <v>0</v>
      </c>
      <c r="P108" s="100">
        <f t="shared" si="3"/>
        <v>0</v>
      </c>
    </row>
    <row r="109" spans="1:16" x14ac:dyDescent="0.2">
      <c r="A109" s="10" t="s">
        <v>152</v>
      </c>
      <c r="C109" s="10" t="s">
        <v>293</v>
      </c>
      <c r="F109" s="94" t="s">
        <v>12</v>
      </c>
      <c r="I109" s="95">
        <f t="shared" si="2"/>
        <v>0</v>
      </c>
      <c r="J109" s="104">
        <v>4787680.83</v>
      </c>
      <c r="K109" s="104">
        <v>4787680.83</v>
      </c>
      <c r="L109" s="103">
        <v>0</v>
      </c>
      <c r="P109" s="100">
        <f t="shared" si="3"/>
        <v>0</v>
      </c>
    </row>
    <row r="110" spans="1:16" x14ac:dyDescent="0.2">
      <c r="A110" s="10" t="s">
        <v>153</v>
      </c>
      <c r="C110" s="10" t="s">
        <v>294</v>
      </c>
      <c r="F110" s="94" t="s">
        <v>0</v>
      </c>
      <c r="I110" s="95">
        <f t="shared" si="2"/>
        <v>0</v>
      </c>
      <c r="J110" s="104">
        <v>137600</v>
      </c>
      <c r="K110" s="104">
        <v>137600</v>
      </c>
      <c r="L110" s="103">
        <v>0</v>
      </c>
      <c r="P110" s="100">
        <f t="shared" si="3"/>
        <v>0</v>
      </c>
    </row>
    <row r="111" spans="1:16" x14ac:dyDescent="0.2">
      <c r="A111" s="10" t="s">
        <v>154</v>
      </c>
      <c r="C111" s="10" t="s">
        <v>295</v>
      </c>
      <c r="F111" s="94" t="s">
        <v>0</v>
      </c>
      <c r="I111" s="95">
        <f t="shared" si="2"/>
        <v>0</v>
      </c>
      <c r="J111" s="104">
        <v>12400</v>
      </c>
      <c r="K111" s="104">
        <v>12400</v>
      </c>
      <c r="L111" s="103">
        <v>0</v>
      </c>
      <c r="P111" s="100">
        <f t="shared" si="3"/>
        <v>0</v>
      </c>
    </row>
    <row r="112" spans="1:16" x14ac:dyDescent="0.2">
      <c r="A112" s="10" t="s">
        <v>155</v>
      </c>
      <c r="C112" s="10" t="s">
        <v>296</v>
      </c>
      <c r="F112" s="94" t="s">
        <v>0</v>
      </c>
      <c r="H112" s="95">
        <v>647877.19999999995</v>
      </c>
      <c r="I112" s="95">
        <f t="shared" si="2"/>
        <v>-647877.19999999995</v>
      </c>
      <c r="J112" s="104">
        <v>3805815.36</v>
      </c>
      <c r="K112" s="104">
        <v>3416204</v>
      </c>
      <c r="L112" s="103">
        <v>389611.36</v>
      </c>
      <c r="N112" s="95">
        <v>258265.84</v>
      </c>
      <c r="P112" s="100">
        <f t="shared" si="3"/>
        <v>-258265.84</v>
      </c>
    </row>
    <row r="113" spans="1:16" x14ac:dyDescent="0.2">
      <c r="A113" s="10" t="s">
        <v>156</v>
      </c>
      <c r="C113" s="10" t="s">
        <v>297</v>
      </c>
      <c r="F113" s="94" t="s">
        <v>0</v>
      </c>
      <c r="H113" s="95">
        <v>1212</v>
      </c>
      <c r="I113" s="95">
        <f t="shared" si="2"/>
        <v>-1212</v>
      </c>
      <c r="J113" s="104">
        <v>1212</v>
      </c>
      <c r="L113" s="103">
        <v>1212</v>
      </c>
      <c r="P113" s="100">
        <f t="shared" si="3"/>
        <v>0</v>
      </c>
    </row>
    <row r="114" spans="1:16" x14ac:dyDescent="0.2">
      <c r="A114" s="10" t="s">
        <v>157</v>
      </c>
      <c r="C114" s="10" t="s">
        <v>298</v>
      </c>
      <c r="F114" s="94" t="s">
        <v>12</v>
      </c>
      <c r="I114" s="95">
        <f t="shared" si="2"/>
        <v>0</v>
      </c>
      <c r="J114" s="104">
        <v>239863.47500000001</v>
      </c>
      <c r="K114" s="104">
        <v>543888.5718107</v>
      </c>
      <c r="L114" s="103">
        <v>-304025.09681070002</v>
      </c>
      <c r="N114" s="95">
        <v>304025.09681070002</v>
      </c>
      <c r="P114" s="100">
        <f t="shared" si="3"/>
        <v>-304025.09681070002</v>
      </c>
    </row>
    <row r="115" spans="1:16" x14ac:dyDescent="0.2">
      <c r="A115" s="10" t="s">
        <v>158</v>
      </c>
      <c r="C115" s="10" t="s">
        <v>299</v>
      </c>
      <c r="F115" s="94" t="s">
        <v>0</v>
      </c>
      <c r="H115" s="95">
        <v>538.95999990000007</v>
      </c>
      <c r="I115" s="95">
        <f t="shared" si="2"/>
        <v>-538.95999990000007</v>
      </c>
      <c r="J115" s="104">
        <v>320000</v>
      </c>
      <c r="K115" s="104">
        <v>299561.5</v>
      </c>
      <c r="L115" s="103">
        <v>20438.5</v>
      </c>
      <c r="M115" s="95">
        <v>19899.540000099987</v>
      </c>
      <c r="P115" s="100">
        <f t="shared" si="3"/>
        <v>19899.540000099987</v>
      </c>
    </row>
    <row r="116" spans="1:16" x14ac:dyDescent="0.2">
      <c r="A116" s="10" t="s">
        <v>159</v>
      </c>
      <c r="C116" s="10" t="s">
        <v>300</v>
      </c>
      <c r="F116" s="94" t="s">
        <v>0</v>
      </c>
      <c r="H116" s="95">
        <v>19932.535400000001</v>
      </c>
      <c r="I116" s="95">
        <f t="shared" si="2"/>
        <v>-19932.535400000001</v>
      </c>
      <c r="J116" s="104">
        <v>623950.16319999995</v>
      </c>
      <c r="K116" s="104">
        <v>604017.63</v>
      </c>
      <c r="L116" s="103">
        <v>19932.533199999929</v>
      </c>
      <c r="N116" s="95">
        <v>2.199999988079071E-3</v>
      </c>
      <c r="P116" s="100">
        <f t="shared" si="3"/>
        <v>-2.199999988079071E-3</v>
      </c>
    </row>
    <row r="117" spans="1:16" x14ac:dyDescent="0.2">
      <c r="A117" s="10" t="s">
        <v>160</v>
      </c>
      <c r="C117" s="10" t="s">
        <v>301</v>
      </c>
      <c r="F117" s="94" t="s">
        <v>12</v>
      </c>
      <c r="I117" s="95">
        <f t="shared" si="2"/>
        <v>0</v>
      </c>
      <c r="J117" s="104">
        <v>281719.31</v>
      </c>
      <c r="K117" s="104">
        <v>281719.68127199996</v>
      </c>
      <c r="L117" s="103">
        <v>-0.37127199992537496</v>
      </c>
      <c r="N117" s="95">
        <v>0.37127199992537496</v>
      </c>
      <c r="P117" s="100">
        <f t="shared" si="3"/>
        <v>-0.37127199992537496</v>
      </c>
    </row>
    <row r="118" spans="1:16" x14ac:dyDescent="0.2">
      <c r="A118" s="10" t="s">
        <v>161</v>
      </c>
      <c r="C118" s="10" t="s">
        <v>302</v>
      </c>
      <c r="F118" s="94" t="s">
        <v>0</v>
      </c>
      <c r="I118" s="95">
        <f t="shared" si="2"/>
        <v>0</v>
      </c>
      <c r="J118" s="104">
        <v>1130</v>
      </c>
      <c r="K118" s="104">
        <v>1130</v>
      </c>
      <c r="L118" s="103">
        <v>0</v>
      </c>
      <c r="P118" s="100">
        <f t="shared" si="3"/>
        <v>0</v>
      </c>
    </row>
    <row r="119" spans="1:16" x14ac:dyDescent="0.2">
      <c r="A119" s="10" t="s">
        <v>162</v>
      </c>
      <c r="C119" s="10" t="s">
        <v>303</v>
      </c>
      <c r="F119" s="94" t="s">
        <v>0</v>
      </c>
      <c r="H119" s="95">
        <v>30714.66</v>
      </c>
      <c r="I119" s="95">
        <f t="shared" si="2"/>
        <v>-30714.66</v>
      </c>
      <c r="J119" s="104">
        <v>265219.27</v>
      </c>
      <c r="K119" s="104">
        <v>234504.60839880002</v>
      </c>
      <c r="L119" s="103">
        <v>30714.66160119999</v>
      </c>
      <c r="M119" s="95">
        <v>1.6011999920010566E-3</v>
      </c>
      <c r="P119" s="100">
        <f t="shared" si="3"/>
        <v>1.6011999920010566E-3</v>
      </c>
    </row>
    <row r="120" spans="1:16" x14ac:dyDescent="0.2">
      <c r="A120" s="10" t="s">
        <v>163</v>
      </c>
      <c r="C120" s="10" t="s">
        <v>304</v>
      </c>
      <c r="F120" s="94" t="s">
        <v>0</v>
      </c>
      <c r="I120" s="95">
        <f t="shared" si="2"/>
        <v>0</v>
      </c>
      <c r="J120" s="104">
        <v>26700</v>
      </c>
      <c r="K120" s="104">
        <v>26700</v>
      </c>
      <c r="L120" s="103">
        <v>0</v>
      </c>
      <c r="P120" s="100">
        <f t="shared" si="3"/>
        <v>0</v>
      </c>
    </row>
    <row r="121" spans="1:16" x14ac:dyDescent="0.2">
      <c r="A121" s="10" t="s">
        <v>164</v>
      </c>
      <c r="C121" s="10" t="s">
        <v>305</v>
      </c>
      <c r="F121" s="94" t="s">
        <v>0</v>
      </c>
      <c r="H121" s="95">
        <v>352014</v>
      </c>
      <c r="I121" s="95">
        <f t="shared" si="2"/>
        <v>-352014</v>
      </c>
      <c r="J121" s="104">
        <v>349142.11</v>
      </c>
      <c r="L121" s="103">
        <v>349142.11</v>
      </c>
      <c r="N121" s="95">
        <v>2871.89</v>
      </c>
      <c r="P121" s="100">
        <f t="shared" si="3"/>
        <v>-2871.89</v>
      </c>
    </row>
    <row r="122" spans="1:16" x14ac:dyDescent="0.2">
      <c r="A122" s="10" t="s">
        <v>165</v>
      </c>
      <c r="C122" s="10" t="s">
        <v>306</v>
      </c>
      <c r="F122" s="94" t="s">
        <v>0</v>
      </c>
      <c r="H122" s="95">
        <v>63732</v>
      </c>
      <c r="I122" s="95">
        <f t="shared" si="2"/>
        <v>-63732</v>
      </c>
      <c r="J122" s="104">
        <v>103928</v>
      </c>
      <c r="K122" s="104">
        <v>40196</v>
      </c>
      <c r="L122" s="103">
        <v>63732</v>
      </c>
      <c r="P122" s="100">
        <f t="shared" si="3"/>
        <v>0</v>
      </c>
    </row>
    <row r="123" spans="1:16" x14ac:dyDescent="0.2">
      <c r="A123" s="10" t="s">
        <v>414</v>
      </c>
      <c r="C123" s="10" t="s">
        <v>420</v>
      </c>
      <c r="F123" s="94" t="s">
        <v>406</v>
      </c>
      <c r="H123" s="95">
        <v>7334914.213000101</v>
      </c>
      <c r="I123" s="95">
        <f t="shared" si="2"/>
        <v>-7334914.213000101</v>
      </c>
      <c r="J123" s="104">
        <v>7319618.8030001009</v>
      </c>
      <c r="K123" s="104">
        <v>4835149.0199999996</v>
      </c>
      <c r="L123" s="103">
        <v>2484469.7830001018</v>
      </c>
      <c r="N123" s="95">
        <v>4850444.429999996</v>
      </c>
      <c r="P123" s="100">
        <f t="shared" si="3"/>
        <v>-4850444.429999996</v>
      </c>
    </row>
    <row r="124" spans="1:16" x14ac:dyDescent="0.2">
      <c r="A124" s="10" t="s">
        <v>490</v>
      </c>
      <c r="C124" s="10" t="s">
        <v>491</v>
      </c>
      <c r="F124" s="94" t="s">
        <v>12</v>
      </c>
      <c r="I124" s="95">
        <f t="shared" si="2"/>
        <v>0</v>
      </c>
      <c r="J124" s="104">
        <v>9206.67</v>
      </c>
      <c r="K124" s="104">
        <v>9206.67</v>
      </c>
      <c r="L124" s="103">
        <v>0</v>
      </c>
      <c r="P124" s="100">
        <f t="shared" si="3"/>
        <v>0</v>
      </c>
    </row>
    <row r="125" spans="1:16" x14ac:dyDescent="0.2">
      <c r="A125" s="10" t="s">
        <v>492</v>
      </c>
      <c r="C125" s="10" t="s">
        <v>493</v>
      </c>
      <c r="F125" s="94" t="s">
        <v>0</v>
      </c>
      <c r="I125" s="95">
        <f t="shared" si="2"/>
        <v>0</v>
      </c>
      <c r="J125" s="104">
        <v>6400</v>
      </c>
      <c r="K125" s="104">
        <v>6400</v>
      </c>
      <c r="L125" s="103">
        <v>0</v>
      </c>
      <c r="P125" s="100">
        <f t="shared" si="3"/>
        <v>0</v>
      </c>
    </row>
    <row r="126" spans="1:16" x14ac:dyDescent="0.2">
      <c r="A126" s="10" t="s">
        <v>494</v>
      </c>
      <c r="C126" s="10" t="s">
        <v>495</v>
      </c>
      <c r="F126" s="94" t="s">
        <v>0</v>
      </c>
      <c r="I126" s="95">
        <f t="shared" si="2"/>
        <v>0</v>
      </c>
      <c r="J126" s="104">
        <v>32200</v>
      </c>
      <c r="K126" s="104">
        <v>32200</v>
      </c>
      <c r="L126" s="103">
        <v>0</v>
      </c>
      <c r="P126" s="100">
        <f t="shared" si="3"/>
        <v>0</v>
      </c>
    </row>
    <row r="127" spans="1:16" x14ac:dyDescent="0.2">
      <c r="A127" s="10" t="s">
        <v>496</v>
      </c>
      <c r="C127" s="10" t="s">
        <v>497</v>
      </c>
      <c r="F127" s="94" t="s">
        <v>0</v>
      </c>
      <c r="I127" s="95">
        <f t="shared" si="2"/>
        <v>0</v>
      </c>
      <c r="J127" s="104">
        <v>86800</v>
      </c>
      <c r="K127" s="104">
        <v>86800</v>
      </c>
      <c r="L127" s="103">
        <v>0</v>
      </c>
      <c r="P127" s="100">
        <f t="shared" si="3"/>
        <v>0</v>
      </c>
    </row>
    <row r="128" spans="1:16" x14ac:dyDescent="0.2">
      <c r="A128" s="10" t="s">
        <v>13</v>
      </c>
      <c r="C128" s="10" t="s">
        <v>14</v>
      </c>
      <c r="F128" s="94" t="s">
        <v>0</v>
      </c>
      <c r="H128" s="95">
        <v>142540</v>
      </c>
      <c r="I128" s="95">
        <f t="shared" si="2"/>
        <v>-142540</v>
      </c>
      <c r="J128" s="104">
        <v>142540</v>
      </c>
      <c r="K128" s="104">
        <v>980970.44</v>
      </c>
      <c r="L128" s="103">
        <v>-838430.44</v>
      </c>
      <c r="N128" s="95">
        <v>980970.44</v>
      </c>
      <c r="P128" s="100">
        <f t="shared" si="3"/>
        <v>-980970.44</v>
      </c>
    </row>
    <row r="129" spans="1:16" x14ac:dyDescent="0.2">
      <c r="A129" s="10" t="s">
        <v>166</v>
      </c>
      <c r="C129" s="10" t="s">
        <v>307</v>
      </c>
      <c r="F129" s="94" t="s">
        <v>0</v>
      </c>
      <c r="H129" s="95">
        <v>7.9999999999999996E-7</v>
      </c>
      <c r="I129" s="95">
        <f t="shared" si="2"/>
        <v>-7.9999999999999996E-7</v>
      </c>
      <c r="J129" s="104">
        <v>717525318.19000006</v>
      </c>
      <c r="K129" s="104">
        <v>717525318.19000006</v>
      </c>
      <c r="L129" s="103">
        <v>0</v>
      </c>
      <c r="N129" s="95">
        <v>6.1035156250000001E-7</v>
      </c>
      <c r="P129" s="100">
        <f t="shared" si="3"/>
        <v>-6.1035156250000001E-7</v>
      </c>
    </row>
    <row r="130" spans="1:16" x14ac:dyDescent="0.2">
      <c r="A130" s="10" t="s">
        <v>167</v>
      </c>
      <c r="C130" s="10" t="s">
        <v>308</v>
      </c>
      <c r="F130" s="94" t="s">
        <v>0</v>
      </c>
      <c r="I130" s="95">
        <f t="shared" si="2"/>
        <v>0</v>
      </c>
      <c r="J130" s="104">
        <v>8535.6</v>
      </c>
      <c r="K130" s="104">
        <v>8535.6</v>
      </c>
      <c r="L130" s="103">
        <v>0</v>
      </c>
      <c r="P130" s="100">
        <f t="shared" si="3"/>
        <v>0</v>
      </c>
    </row>
    <row r="131" spans="1:16" x14ac:dyDescent="0.2">
      <c r="A131" s="10" t="s">
        <v>498</v>
      </c>
      <c r="C131" s="10" t="s">
        <v>499</v>
      </c>
      <c r="F131" s="94" t="s">
        <v>0</v>
      </c>
      <c r="I131" s="95">
        <f t="shared" si="2"/>
        <v>0</v>
      </c>
      <c r="J131" s="104">
        <v>5944.8</v>
      </c>
      <c r="K131" s="104">
        <v>5944.8</v>
      </c>
      <c r="L131" s="103">
        <v>0</v>
      </c>
      <c r="P131" s="100">
        <f t="shared" si="3"/>
        <v>0</v>
      </c>
    </row>
    <row r="132" spans="1:16" x14ac:dyDescent="0.2">
      <c r="A132" s="10" t="s">
        <v>168</v>
      </c>
      <c r="C132" s="10" t="s">
        <v>309</v>
      </c>
      <c r="F132" s="94" t="s">
        <v>0</v>
      </c>
      <c r="I132" s="95">
        <f t="shared" si="2"/>
        <v>0</v>
      </c>
      <c r="J132" s="104">
        <v>13525.2</v>
      </c>
      <c r="K132" s="104">
        <v>13525.2</v>
      </c>
      <c r="L132" s="103">
        <v>0</v>
      </c>
      <c r="P132" s="100">
        <f t="shared" si="3"/>
        <v>0</v>
      </c>
    </row>
    <row r="133" spans="1:16" x14ac:dyDescent="0.2">
      <c r="A133" s="10" t="s">
        <v>169</v>
      </c>
      <c r="C133" s="10" t="s">
        <v>310</v>
      </c>
      <c r="F133" s="94" t="s">
        <v>0</v>
      </c>
      <c r="I133" s="95">
        <f t="shared" si="2"/>
        <v>0</v>
      </c>
      <c r="J133" s="104">
        <v>2372.4</v>
      </c>
      <c r="K133" s="104">
        <v>2372.4</v>
      </c>
      <c r="L133" s="103">
        <v>0</v>
      </c>
      <c r="P133" s="100">
        <f t="shared" si="3"/>
        <v>0</v>
      </c>
    </row>
    <row r="134" spans="1:16" x14ac:dyDescent="0.2">
      <c r="A134" s="10" t="s">
        <v>170</v>
      </c>
      <c r="C134" s="10" t="s">
        <v>311</v>
      </c>
      <c r="F134" s="94" t="s">
        <v>0</v>
      </c>
      <c r="I134" s="95">
        <f t="shared" si="2"/>
        <v>0</v>
      </c>
      <c r="J134" s="104">
        <v>104540.4</v>
      </c>
      <c r="K134" s="104">
        <v>104540.4</v>
      </c>
      <c r="L134" s="103">
        <v>0</v>
      </c>
      <c r="P134" s="100">
        <f t="shared" si="3"/>
        <v>0</v>
      </c>
    </row>
    <row r="135" spans="1:16" x14ac:dyDescent="0.2">
      <c r="A135" s="10" t="s">
        <v>171</v>
      </c>
      <c r="C135" s="10" t="s">
        <v>312</v>
      </c>
      <c r="F135" s="94" t="s">
        <v>0</v>
      </c>
      <c r="I135" s="95">
        <f t="shared" si="2"/>
        <v>0</v>
      </c>
      <c r="J135" s="104">
        <v>7359.6</v>
      </c>
      <c r="K135" s="104">
        <v>7359.6</v>
      </c>
      <c r="L135" s="103">
        <v>0</v>
      </c>
      <c r="P135" s="100">
        <f t="shared" si="3"/>
        <v>0</v>
      </c>
    </row>
    <row r="136" spans="1:16" x14ac:dyDescent="0.2">
      <c r="A136" s="10" t="s">
        <v>172</v>
      </c>
      <c r="C136" s="10" t="s">
        <v>313</v>
      </c>
      <c r="F136" s="94" t="s">
        <v>0</v>
      </c>
      <c r="I136" s="95">
        <f t="shared" si="2"/>
        <v>0</v>
      </c>
      <c r="J136" s="104">
        <v>22850.400000000001</v>
      </c>
      <c r="K136" s="104">
        <v>22850.400000000001</v>
      </c>
      <c r="L136" s="103">
        <v>0</v>
      </c>
      <c r="P136" s="100">
        <f t="shared" si="3"/>
        <v>0</v>
      </c>
    </row>
    <row r="137" spans="1:16" x14ac:dyDescent="0.2">
      <c r="A137" s="10" t="s">
        <v>173</v>
      </c>
      <c r="C137" s="10" t="s">
        <v>314</v>
      </c>
      <c r="F137" s="94" t="s">
        <v>0</v>
      </c>
      <c r="I137" s="95">
        <f t="shared" si="2"/>
        <v>0</v>
      </c>
      <c r="J137" s="104">
        <v>64989.599999999999</v>
      </c>
      <c r="K137" s="104">
        <v>64989.599999999999</v>
      </c>
      <c r="L137" s="103">
        <v>0</v>
      </c>
      <c r="P137" s="100">
        <f t="shared" si="3"/>
        <v>0</v>
      </c>
    </row>
    <row r="138" spans="1:16" x14ac:dyDescent="0.2">
      <c r="A138" s="10" t="s">
        <v>174</v>
      </c>
      <c r="C138" s="10" t="s">
        <v>315</v>
      </c>
      <c r="F138" s="94" t="s">
        <v>0</v>
      </c>
      <c r="I138" s="95">
        <f t="shared" si="2"/>
        <v>0</v>
      </c>
      <c r="J138" s="104">
        <v>18489.599999999999</v>
      </c>
      <c r="K138" s="104">
        <v>18489.599999999999</v>
      </c>
      <c r="L138" s="103">
        <v>0</v>
      </c>
      <c r="P138" s="100">
        <f t="shared" si="3"/>
        <v>0</v>
      </c>
    </row>
    <row r="139" spans="1:16" x14ac:dyDescent="0.2">
      <c r="A139" s="10" t="s">
        <v>500</v>
      </c>
      <c r="C139" s="10" t="s">
        <v>501</v>
      </c>
      <c r="F139" s="94" t="s">
        <v>0</v>
      </c>
      <c r="I139" s="95">
        <f t="shared" si="2"/>
        <v>0</v>
      </c>
      <c r="J139" s="104">
        <v>5444.4</v>
      </c>
      <c r="K139" s="104">
        <v>5444.4</v>
      </c>
      <c r="L139" s="103">
        <v>0</v>
      </c>
      <c r="P139" s="100">
        <f t="shared" si="3"/>
        <v>0</v>
      </c>
    </row>
    <row r="140" spans="1:16" x14ac:dyDescent="0.2">
      <c r="A140" s="10" t="s">
        <v>502</v>
      </c>
      <c r="C140" s="10" t="s">
        <v>503</v>
      </c>
      <c r="F140" s="94" t="s">
        <v>0</v>
      </c>
      <c r="I140" s="95">
        <f t="shared" si="2"/>
        <v>0</v>
      </c>
      <c r="J140" s="104">
        <v>6230.4</v>
      </c>
      <c r="K140" s="104">
        <v>6230.4</v>
      </c>
      <c r="L140" s="103">
        <v>0</v>
      </c>
      <c r="P140" s="100">
        <f t="shared" si="3"/>
        <v>0</v>
      </c>
    </row>
    <row r="141" spans="1:16" x14ac:dyDescent="0.2">
      <c r="A141" s="10" t="s">
        <v>504</v>
      </c>
      <c r="C141" s="10" t="s">
        <v>505</v>
      </c>
      <c r="F141" s="94" t="s">
        <v>0</v>
      </c>
      <c r="I141" s="95">
        <f t="shared" si="2"/>
        <v>0</v>
      </c>
      <c r="J141" s="104">
        <v>13080</v>
      </c>
      <c r="K141" s="104">
        <v>13080</v>
      </c>
      <c r="L141" s="103">
        <v>0</v>
      </c>
      <c r="P141" s="100">
        <f t="shared" si="3"/>
        <v>0</v>
      </c>
    </row>
    <row r="142" spans="1:16" x14ac:dyDescent="0.2">
      <c r="A142" s="10" t="s">
        <v>506</v>
      </c>
      <c r="C142" s="10" t="s">
        <v>507</v>
      </c>
      <c r="F142" s="94" t="s">
        <v>0</v>
      </c>
      <c r="I142" s="95">
        <f t="shared" si="2"/>
        <v>0</v>
      </c>
      <c r="J142" s="104">
        <v>15430.8</v>
      </c>
      <c r="K142" s="104">
        <v>15430.8</v>
      </c>
      <c r="L142" s="103">
        <v>0</v>
      </c>
      <c r="P142" s="100">
        <f t="shared" si="3"/>
        <v>0</v>
      </c>
    </row>
    <row r="143" spans="1:16" x14ac:dyDescent="0.2">
      <c r="A143" s="10" t="s">
        <v>508</v>
      </c>
      <c r="C143" s="10" t="s">
        <v>509</v>
      </c>
      <c r="F143" s="94" t="s">
        <v>0</v>
      </c>
      <c r="I143" s="95">
        <f t="shared" si="2"/>
        <v>0</v>
      </c>
      <c r="J143" s="104">
        <v>17864.400000000001</v>
      </c>
      <c r="K143" s="104">
        <v>17864.400000000001</v>
      </c>
      <c r="L143" s="103">
        <v>0</v>
      </c>
      <c r="P143" s="100">
        <f t="shared" si="3"/>
        <v>0</v>
      </c>
    </row>
    <row r="144" spans="1:16" x14ac:dyDescent="0.2">
      <c r="A144" s="10" t="s">
        <v>510</v>
      </c>
      <c r="C144" s="10" t="s">
        <v>511</v>
      </c>
      <c r="F144" s="94" t="s">
        <v>0</v>
      </c>
      <c r="I144" s="95">
        <f t="shared" si="2"/>
        <v>0</v>
      </c>
      <c r="J144" s="104">
        <v>1980</v>
      </c>
      <c r="K144" s="104">
        <v>1980</v>
      </c>
      <c r="L144" s="103">
        <v>0</v>
      </c>
      <c r="P144" s="100">
        <f t="shared" si="3"/>
        <v>0</v>
      </c>
    </row>
    <row r="145" spans="1:16" x14ac:dyDescent="0.2">
      <c r="A145" s="10" t="s">
        <v>512</v>
      </c>
      <c r="C145" s="10" t="s">
        <v>513</v>
      </c>
      <c r="F145" s="94" t="s">
        <v>0</v>
      </c>
      <c r="I145" s="95">
        <f t="shared" si="2"/>
        <v>0</v>
      </c>
      <c r="J145" s="104">
        <v>1980</v>
      </c>
      <c r="K145" s="104">
        <v>1980</v>
      </c>
      <c r="L145" s="103">
        <v>0</v>
      </c>
      <c r="P145" s="100">
        <f t="shared" si="3"/>
        <v>0</v>
      </c>
    </row>
    <row r="146" spans="1:16" x14ac:dyDescent="0.2">
      <c r="A146" s="10" t="s">
        <v>514</v>
      </c>
      <c r="C146" s="10" t="s">
        <v>515</v>
      </c>
      <c r="F146" s="94" t="s">
        <v>0</v>
      </c>
      <c r="I146" s="95">
        <f t="shared" si="2"/>
        <v>0</v>
      </c>
      <c r="J146" s="104">
        <v>2970</v>
      </c>
      <c r="K146" s="104">
        <v>2970</v>
      </c>
      <c r="L146" s="103">
        <v>0</v>
      </c>
      <c r="P146" s="100">
        <f t="shared" si="3"/>
        <v>0</v>
      </c>
    </row>
    <row r="147" spans="1:16" x14ac:dyDescent="0.2">
      <c r="A147" s="10" t="s">
        <v>516</v>
      </c>
      <c r="C147" s="10" t="s">
        <v>517</v>
      </c>
      <c r="F147" s="94" t="s">
        <v>0</v>
      </c>
      <c r="I147" s="95">
        <f t="shared" ref="I147:I210" si="4">G147-H147</f>
        <v>0</v>
      </c>
      <c r="J147" s="104">
        <v>2970</v>
      </c>
      <c r="K147" s="104">
        <v>2970</v>
      </c>
      <c r="L147" s="103">
        <v>0</v>
      </c>
      <c r="P147" s="100">
        <f t="shared" ref="P147:P210" si="5">M147-N147</f>
        <v>0</v>
      </c>
    </row>
    <row r="148" spans="1:16" x14ac:dyDescent="0.2">
      <c r="A148" s="10" t="s">
        <v>518</v>
      </c>
      <c r="C148" s="10" t="s">
        <v>519</v>
      </c>
      <c r="F148" s="94" t="s">
        <v>0</v>
      </c>
      <c r="I148" s="95">
        <f t="shared" si="4"/>
        <v>0</v>
      </c>
      <c r="J148" s="104">
        <v>27450</v>
      </c>
      <c r="K148" s="104">
        <v>27450</v>
      </c>
      <c r="L148" s="103">
        <v>0</v>
      </c>
      <c r="P148" s="100">
        <f t="shared" si="5"/>
        <v>0</v>
      </c>
    </row>
    <row r="149" spans="1:16" x14ac:dyDescent="0.2">
      <c r="A149" s="10" t="s">
        <v>520</v>
      </c>
      <c r="C149" s="10" t="s">
        <v>521</v>
      </c>
      <c r="F149" s="94" t="s">
        <v>0</v>
      </c>
      <c r="I149" s="95">
        <f t="shared" si="4"/>
        <v>0</v>
      </c>
      <c r="J149" s="104">
        <v>8913.6</v>
      </c>
      <c r="K149" s="104">
        <v>8913.6</v>
      </c>
      <c r="L149" s="103">
        <v>0</v>
      </c>
      <c r="P149" s="100">
        <f t="shared" si="5"/>
        <v>0</v>
      </c>
    </row>
    <row r="150" spans="1:16" x14ac:dyDescent="0.2">
      <c r="A150" s="10" t="s">
        <v>522</v>
      </c>
      <c r="C150" s="10" t="s">
        <v>523</v>
      </c>
      <c r="F150" s="94" t="s">
        <v>0</v>
      </c>
      <c r="I150" s="95">
        <f t="shared" si="4"/>
        <v>0</v>
      </c>
      <c r="J150" s="104">
        <v>9544.7999999999993</v>
      </c>
      <c r="K150" s="104">
        <v>9544.7999999999993</v>
      </c>
      <c r="L150" s="103">
        <v>0</v>
      </c>
      <c r="P150" s="100">
        <f t="shared" si="5"/>
        <v>0</v>
      </c>
    </row>
    <row r="151" spans="1:16" x14ac:dyDescent="0.2">
      <c r="A151" s="10" t="s">
        <v>524</v>
      </c>
      <c r="C151" s="10" t="s">
        <v>525</v>
      </c>
      <c r="F151" s="94" t="s">
        <v>0</v>
      </c>
      <c r="I151" s="95">
        <f t="shared" si="4"/>
        <v>0</v>
      </c>
      <c r="J151" s="104">
        <v>7695.6</v>
      </c>
      <c r="K151" s="104">
        <v>7695.6</v>
      </c>
      <c r="L151" s="103">
        <v>0</v>
      </c>
      <c r="P151" s="100">
        <f t="shared" si="5"/>
        <v>0</v>
      </c>
    </row>
    <row r="152" spans="1:16" x14ac:dyDescent="0.2">
      <c r="A152" s="10" t="s">
        <v>526</v>
      </c>
      <c r="C152" s="10" t="s">
        <v>527</v>
      </c>
      <c r="F152" s="94" t="s">
        <v>0</v>
      </c>
      <c r="I152" s="95">
        <f t="shared" si="4"/>
        <v>0</v>
      </c>
      <c r="J152" s="104">
        <v>4904.3999999999996</v>
      </c>
      <c r="K152" s="104">
        <v>4904.3999999999996</v>
      </c>
      <c r="L152" s="103">
        <v>0</v>
      </c>
      <c r="P152" s="100">
        <f t="shared" si="5"/>
        <v>0</v>
      </c>
    </row>
    <row r="153" spans="1:16" x14ac:dyDescent="0.2">
      <c r="A153" s="10" t="s">
        <v>528</v>
      </c>
      <c r="C153" s="10" t="s">
        <v>529</v>
      </c>
      <c r="F153" s="94" t="s">
        <v>0</v>
      </c>
      <c r="I153" s="95">
        <f t="shared" si="4"/>
        <v>0</v>
      </c>
      <c r="J153" s="104">
        <v>10468.799999999999</v>
      </c>
      <c r="K153" s="104">
        <v>10468.799999999999</v>
      </c>
      <c r="L153" s="103">
        <v>0</v>
      </c>
      <c r="P153" s="100">
        <f t="shared" si="5"/>
        <v>0</v>
      </c>
    </row>
    <row r="154" spans="1:16" x14ac:dyDescent="0.2">
      <c r="A154" s="10" t="s">
        <v>530</v>
      </c>
      <c r="C154" s="10" t="s">
        <v>531</v>
      </c>
      <c r="F154" s="94" t="s">
        <v>0</v>
      </c>
      <c r="I154" s="95">
        <f t="shared" si="4"/>
        <v>0</v>
      </c>
      <c r="J154" s="104">
        <v>22575.599999999999</v>
      </c>
      <c r="K154" s="104">
        <v>22575.599999999999</v>
      </c>
      <c r="L154" s="103">
        <v>0</v>
      </c>
      <c r="P154" s="100">
        <f t="shared" si="5"/>
        <v>0</v>
      </c>
    </row>
    <row r="155" spans="1:16" x14ac:dyDescent="0.2">
      <c r="A155" s="10" t="s">
        <v>532</v>
      </c>
      <c r="C155" s="10" t="s">
        <v>533</v>
      </c>
      <c r="F155" s="94" t="s">
        <v>0</v>
      </c>
      <c r="I155" s="95">
        <f t="shared" si="4"/>
        <v>0</v>
      </c>
      <c r="J155" s="104">
        <v>3565.2</v>
      </c>
      <c r="K155" s="104">
        <v>3565.2</v>
      </c>
      <c r="L155" s="103">
        <v>0</v>
      </c>
      <c r="P155" s="100">
        <f t="shared" si="5"/>
        <v>0</v>
      </c>
    </row>
    <row r="156" spans="1:16" x14ac:dyDescent="0.2">
      <c r="A156" s="10" t="s">
        <v>534</v>
      </c>
      <c r="C156" s="10" t="s">
        <v>535</v>
      </c>
      <c r="F156" s="94" t="s">
        <v>0</v>
      </c>
      <c r="I156" s="95">
        <f t="shared" si="4"/>
        <v>0</v>
      </c>
      <c r="J156" s="104">
        <v>11850</v>
      </c>
      <c r="K156" s="104">
        <v>11850</v>
      </c>
      <c r="L156" s="103">
        <v>0</v>
      </c>
      <c r="P156" s="100">
        <f t="shared" si="5"/>
        <v>0</v>
      </c>
    </row>
    <row r="157" spans="1:16" x14ac:dyDescent="0.2">
      <c r="A157" s="10" t="s">
        <v>536</v>
      </c>
      <c r="C157" s="10" t="s">
        <v>537</v>
      </c>
      <c r="F157" s="94" t="s">
        <v>0</v>
      </c>
      <c r="I157" s="95">
        <f t="shared" si="4"/>
        <v>0</v>
      </c>
      <c r="J157" s="104">
        <v>16866</v>
      </c>
      <c r="K157" s="104">
        <v>16866</v>
      </c>
      <c r="L157" s="103">
        <v>0</v>
      </c>
      <c r="P157" s="100">
        <f t="shared" si="5"/>
        <v>0</v>
      </c>
    </row>
    <row r="158" spans="1:16" x14ac:dyDescent="0.2">
      <c r="A158" s="10" t="s">
        <v>538</v>
      </c>
      <c r="C158" s="10" t="s">
        <v>539</v>
      </c>
      <c r="F158" s="94" t="s">
        <v>0</v>
      </c>
      <c r="I158" s="95">
        <f t="shared" si="4"/>
        <v>0</v>
      </c>
      <c r="J158" s="104">
        <v>4975.2</v>
      </c>
      <c r="K158" s="104">
        <v>4975.2</v>
      </c>
      <c r="L158" s="103">
        <v>0</v>
      </c>
      <c r="P158" s="100">
        <f t="shared" si="5"/>
        <v>0</v>
      </c>
    </row>
    <row r="159" spans="1:16" x14ac:dyDescent="0.2">
      <c r="A159" s="10" t="s">
        <v>540</v>
      </c>
      <c r="C159" s="10" t="s">
        <v>541</v>
      </c>
      <c r="F159" s="94" t="s">
        <v>0</v>
      </c>
      <c r="I159" s="95">
        <f t="shared" si="4"/>
        <v>0</v>
      </c>
      <c r="J159" s="104">
        <v>9944.4</v>
      </c>
      <c r="K159" s="104">
        <v>9944.4</v>
      </c>
      <c r="L159" s="103">
        <v>0</v>
      </c>
      <c r="P159" s="100">
        <f t="shared" si="5"/>
        <v>0</v>
      </c>
    </row>
    <row r="160" spans="1:16" x14ac:dyDescent="0.2">
      <c r="A160" s="10" t="s">
        <v>542</v>
      </c>
      <c r="C160" s="10" t="s">
        <v>543</v>
      </c>
      <c r="F160" s="94" t="s">
        <v>0</v>
      </c>
      <c r="I160" s="95">
        <f t="shared" si="4"/>
        <v>0</v>
      </c>
      <c r="J160" s="104">
        <v>3475.2</v>
      </c>
      <c r="K160" s="104">
        <v>3475.2</v>
      </c>
      <c r="L160" s="103">
        <v>0</v>
      </c>
      <c r="P160" s="100">
        <f t="shared" si="5"/>
        <v>0</v>
      </c>
    </row>
    <row r="161" spans="1:16" x14ac:dyDescent="0.2">
      <c r="A161" s="10" t="s">
        <v>544</v>
      </c>
      <c r="C161" s="10" t="s">
        <v>545</v>
      </c>
      <c r="F161" s="94" t="s">
        <v>0</v>
      </c>
      <c r="I161" s="95">
        <f t="shared" si="4"/>
        <v>0</v>
      </c>
      <c r="J161" s="104">
        <v>1585.2</v>
      </c>
      <c r="K161" s="104">
        <v>1585.2</v>
      </c>
      <c r="L161" s="103">
        <v>0</v>
      </c>
      <c r="P161" s="100">
        <f t="shared" si="5"/>
        <v>0</v>
      </c>
    </row>
    <row r="162" spans="1:16" x14ac:dyDescent="0.2">
      <c r="A162" s="10" t="s">
        <v>546</v>
      </c>
      <c r="C162" s="10" t="s">
        <v>547</v>
      </c>
      <c r="F162" s="94" t="s">
        <v>0</v>
      </c>
      <c r="I162" s="95">
        <f t="shared" si="4"/>
        <v>0</v>
      </c>
      <c r="J162" s="104">
        <v>12960</v>
      </c>
      <c r="K162" s="104">
        <v>12960</v>
      </c>
      <c r="L162" s="103">
        <v>0</v>
      </c>
      <c r="P162" s="100">
        <f t="shared" si="5"/>
        <v>0</v>
      </c>
    </row>
    <row r="163" spans="1:16" x14ac:dyDescent="0.2">
      <c r="A163" s="10" t="s">
        <v>548</v>
      </c>
      <c r="C163" s="10" t="s">
        <v>549</v>
      </c>
      <c r="F163" s="94" t="s">
        <v>0</v>
      </c>
      <c r="I163" s="95">
        <f t="shared" si="4"/>
        <v>0</v>
      </c>
      <c r="J163" s="104">
        <v>10140</v>
      </c>
      <c r="K163" s="104">
        <v>10140</v>
      </c>
      <c r="L163" s="103">
        <v>0</v>
      </c>
      <c r="P163" s="100">
        <f t="shared" si="5"/>
        <v>0</v>
      </c>
    </row>
    <row r="164" spans="1:16" x14ac:dyDescent="0.2">
      <c r="A164" s="10" t="s">
        <v>550</v>
      </c>
      <c r="C164" s="10" t="s">
        <v>551</v>
      </c>
      <c r="F164" s="94" t="s">
        <v>0</v>
      </c>
      <c r="I164" s="95">
        <f t="shared" si="4"/>
        <v>0</v>
      </c>
      <c r="J164" s="104">
        <v>9000</v>
      </c>
      <c r="K164" s="104">
        <v>9000</v>
      </c>
      <c r="L164" s="103">
        <v>0</v>
      </c>
      <c r="P164" s="100">
        <f t="shared" si="5"/>
        <v>0</v>
      </c>
    </row>
    <row r="165" spans="1:16" x14ac:dyDescent="0.2">
      <c r="A165" s="10" t="s">
        <v>552</v>
      </c>
      <c r="C165" s="10" t="s">
        <v>553</v>
      </c>
      <c r="F165" s="94" t="s">
        <v>0</v>
      </c>
      <c r="I165" s="95">
        <f t="shared" si="4"/>
        <v>0</v>
      </c>
      <c r="J165" s="104">
        <v>17979.599999999999</v>
      </c>
      <c r="K165" s="104">
        <v>17979.599999999999</v>
      </c>
      <c r="L165" s="103">
        <v>0</v>
      </c>
      <c r="P165" s="100">
        <f t="shared" si="5"/>
        <v>0</v>
      </c>
    </row>
    <row r="166" spans="1:16" x14ac:dyDescent="0.2">
      <c r="A166" s="10" t="s">
        <v>554</v>
      </c>
      <c r="C166" s="10" t="s">
        <v>555</v>
      </c>
      <c r="F166" s="94" t="s">
        <v>0</v>
      </c>
      <c r="I166" s="95">
        <f t="shared" si="4"/>
        <v>0</v>
      </c>
      <c r="J166" s="104">
        <v>3170</v>
      </c>
      <c r="K166" s="104">
        <v>3170</v>
      </c>
      <c r="L166" s="103">
        <v>0</v>
      </c>
      <c r="P166" s="100">
        <f t="shared" si="5"/>
        <v>0</v>
      </c>
    </row>
    <row r="167" spans="1:16" x14ac:dyDescent="0.2">
      <c r="A167" s="10" t="s">
        <v>556</v>
      </c>
      <c r="C167" s="10" t="s">
        <v>557</v>
      </c>
      <c r="F167" s="94" t="s">
        <v>0</v>
      </c>
      <c r="I167" s="95">
        <f t="shared" si="4"/>
        <v>0</v>
      </c>
      <c r="J167" s="104">
        <v>4105.2</v>
      </c>
      <c r="K167" s="104">
        <v>4105.2</v>
      </c>
      <c r="L167" s="103">
        <v>0</v>
      </c>
      <c r="P167" s="100">
        <f t="shared" si="5"/>
        <v>0</v>
      </c>
    </row>
    <row r="168" spans="1:16" x14ac:dyDescent="0.2">
      <c r="A168" s="10" t="s">
        <v>558</v>
      </c>
      <c r="C168" s="10" t="s">
        <v>559</v>
      </c>
      <c r="F168" s="94" t="s">
        <v>0</v>
      </c>
      <c r="I168" s="95">
        <f t="shared" si="4"/>
        <v>0</v>
      </c>
      <c r="J168" s="104">
        <v>10324.799999999999</v>
      </c>
      <c r="K168" s="104">
        <v>10324.799999999999</v>
      </c>
      <c r="L168" s="103">
        <v>0</v>
      </c>
      <c r="P168" s="100">
        <f t="shared" si="5"/>
        <v>0</v>
      </c>
    </row>
    <row r="169" spans="1:16" x14ac:dyDescent="0.2">
      <c r="A169" s="10" t="s">
        <v>560</v>
      </c>
      <c r="C169" s="10" t="s">
        <v>561</v>
      </c>
      <c r="F169" s="94" t="s">
        <v>0</v>
      </c>
      <c r="I169" s="95">
        <f t="shared" si="4"/>
        <v>0</v>
      </c>
      <c r="J169" s="104">
        <v>8070</v>
      </c>
      <c r="K169" s="104">
        <v>8070</v>
      </c>
      <c r="L169" s="103">
        <v>0</v>
      </c>
      <c r="P169" s="100">
        <f t="shared" si="5"/>
        <v>0</v>
      </c>
    </row>
    <row r="170" spans="1:16" x14ac:dyDescent="0.2">
      <c r="A170" s="10" t="s">
        <v>562</v>
      </c>
      <c r="C170" s="10" t="s">
        <v>563</v>
      </c>
      <c r="F170" s="94" t="s">
        <v>0</v>
      </c>
      <c r="I170" s="95">
        <f t="shared" si="4"/>
        <v>0</v>
      </c>
      <c r="J170" s="104">
        <v>590.4</v>
      </c>
      <c r="K170" s="104">
        <v>590.4</v>
      </c>
      <c r="L170" s="103">
        <v>0</v>
      </c>
      <c r="P170" s="100">
        <f t="shared" si="5"/>
        <v>0</v>
      </c>
    </row>
    <row r="171" spans="1:16" x14ac:dyDescent="0.2">
      <c r="A171" s="10" t="s">
        <v>564</v>
      </c>
      <c r="C171" s="10" t="s">
        <v>565</v>
      </c>
      <c r="F171" s="94" t="s">
        <v>0</v>
      </c>
      <c r="I171" s="95">
        <f t="shared" si="4"/>
        <v>0</v>
      </c>
      <c r="J171" s="104">
        <v>7860</v>
      </c>
      <c r="K171" s="104">
        <v>7860</v>
      </c>
      <c r="L171" s="103">
        <v>0</v>
      </c>
      <c r="P171" s="100">
        <f t="shared" si="5"/>
        <v>0</v>
      </c>
    </row>
    <row r="172" spans="1:16" x14ac:dyDescent="0.2">
      <c r="A172" s="10" t="s">
        <v>566</v>
      </c>
      <c r="C172" s="10" t="s">
        <v>567</v>
      </c>
      <c r="F172" s="94" t="s">
        <v>0</v>
      </c>
      <c r="I172" s="95">
        <f t="shared" si="4"/>
        <v>0</v>
      </c>
      <c r="J172" s="104">
        <v>1995.6</v>
      </c>
      <c r="K172" s="104">
        <v>1995.6</v>
      </c>
      <c r="L172" s="103">
        <v>0</v>
      </c>
      <c r="P172" s="100">
        <f t="shared" si="5"/>
        <v>0</v>
      </c>
    </row>
    <row r="173" spans="1:16" x14ac:dyDescent="0.2">
      <c r="A173" s="10" t="s">
        <v>175</v>
      </c>
      <c r="C173" s="10" t="s">
        <v>316</v>
      </c>
      <c r="F173" s="94" t="s">
        <v>0</v>
      </c>
      <c r="I173" s="95">
        <f t="shared" si="4"/>
        <v>0</v>
      </c>
      <c r="J173" s="104">
        <v>97431.6</v>
      </c>
      <c r="K173" s="104">
        <v>97431.6</v>
      </c>
      <c r="L173" s="103">
        <v>0</v>
      </c>
      <c r="P173" s="100">
        <f t="shared" si="5"/>
        <v>0</v>
      </c>
    </row>
    <row r="174" spans="1:16" x14ac:dyDescent="0.2">
      <c r="A174" s="10" t="s">
        <v>568</v>
      </c>
      <c r="C174" s="10" t="s">
        <v>569</v>
      </c>
      <c r="F174" s="94" t="s">
        <v>0</v>
      </c>
      <c r="I174" s="95">
        <f t="shared" si="4"/>
        <v>0</v>
      </c>
      <c r="J174" s="104">
        <v>12454.8</v>
      </c>
      <c r="K174" s="104">
        <v>12454.8</v>
      </c>
      <c r="L174" s="103">
        <v>0</v>
      </c>
      <c r="P174" s="100">
        <f t="shared" si="5"/>
        <v>0</v>
      </c>
    </row>
    <row r="175" spans="1:16" x14ac:dyDescent="0.2">
      <c r="A175" s="10" t="s">
        <v>570</v>
      </c>
      <c r="C175" s="10" t="s">
        <v>571</v>
      </c>
      <c r="F175" s="94" t="s">
        <v>0</v>
      </c>
      <c r="I175" s="95">
        <f t="shared" si="4"/>
        <v>0</v>
      </c>
      <c r="J175" s="104">
        <v>2074.8000000000002</v>
      </c>
      <c r="K175" s="104">
        <v>2074.8000000000002</v>
      </c>
      <c r="L175" s="103">
        <v>0</v>
      </c>
      <c r="P175" s="100">
        <f t="shared" si="5"/>
        <v>0</v>
      </c>
    </row>
    <row r="176" spans="1:16" x14ac:dyDescent="0.2">
      <c r="A176" s="10" t="s">
        <v>572</v>
      </c>
      <c r="C176" s="10" t="s">
        <v>573</v>
      </c>
      <c r="F176" s="94" t="s">
        <v>0</v>
      </c>
      <c r="I176" s="95">
        <f t="shared" si="4"/>
        <v>0</v>
      </c>
      <c r="J176" s="104">
        <v>5965.2</v>
      </c>
      <c r="K176" s="104">
        <v>5965.2</v>
      </c>
      <c r="L176" s="103">
        <v>0</v>
      </c>
      <c r="P176" s="100">
        <f t="shared" si="5"/>
        <v>0</v>
      </c>
    </row>
    <row r="177" spans="1:16" x14ac:dyDescent="0.2">
      <c r="A177" s="10" t="s">
        <v>574</v>
      </c>
      <c r="C177" s="10" t="s">
        <v>575</v>
      </c>
      <c r="F177" s="94" t="s">
        <v>0</v>
      </c>
      <c r="I177" s="95">
        <f t="shared" si="4"/>
        <v>0</v>
      </c>
      <c r="J177" s="104">
        <v>1582.8</v>
      </c>
      <c r="K177" s="104">
        <v>1582.8</v>
      </c>
      <c r="L177" s="103">
        <v>0</v>
      </c>
      <c r="P177" s="100">
        <f t="shared" si="5"/>
        <v>0</v>
      </c>
    </row>
    <row r="178" spans="1:16" x14ac:dyDescent="0.2">
      <c r="A178" s="10" t="s">
        <v>576</v>
      </c>
      <c r="C178" s="10" t="s">
        <v>577</v>
      </c>
      <c r="F178" s="94" t="s">
        <v>0</v>
      </c>
      <c r="I178" s="95">
        <f t="shared" si="4"/>
        <v>0</v>
      </c>
      <c r="J178" s="104">
        <v>27069.599999999999</v>
      </c>
      <c r="K178" s="104">
        <v>27069.599999999999</v>
      </c>
      <c r="L178" s="103">
        <v>0</v>
      </c>
      <c r="P178" s="100">
        <f t="shared" si="5"/>
        <v>0</v>
      </c>
    </row>
    <row r="179" spans="1:16" x14ac:dyDescent="0.2">
      <c r="A179" s="10" t="s">
        <v>578</v>
      </c>
      <c r="C179" s="10" t="s">
        <v>579</v>
      </c>
      <c r="F179" s="94" t="s">
        <v>0</v>
      </c>
      <c r="I179" s="95">
        <f t="shared" si="4"/>
        <v>0</v>
      </c>
      <c r="J179" s="104">
        <v>2672.4</v>
      </c>
      <c r="K179" s="104">
        <v>2672.4</v>
      </c>
      <c r="L179" s="103">
        <v>0</v>
      </c>
      <c r="P179" s="100">
        <f t="shared" si="5"/>
        <v>0</v>
      </c>
    </row>
    <row r="180" spans="1:16" x14ac:dyDescent="0.2">
      <c r="A180" s="10" t="s">
        <v>580</v>
      </c>
      <c r="C180" s="10" t="s">
        <v>581</v>
      </c>
      <c r="F180" s="94" t="s">
        <v>0</v>
      </c>
      <c r="I180" s="95">
        <f t="shared" si="4"/>
        <v>0</v>
      </c>
      <c r="J180" s="104">
        <v>10046.4</v>
      </c>
      <c r="K180" s="104">
        <v>10046.4</v>
      </c>
      <c r="L180" s="103">
        <v>0</v>
      </c>
      <c r="P180" s="100">
        <f t="shared" si="5"/>
        <v>0</v>
      </c>
    </row>
    <row r="181" spans="1:16" x14ac:dyDescent="0.2">
      <c r="A181" s="10" t="s">
        <v>582</v>
      </c>
      <c r="C181" s="10" t="s">
        <v>583</v>
      </c>
      <c r="F181" s="94" t="s">
        <v>0</v>
      </c>
      <c r="I181" s="95">
        <f t="shared" si="4"/>
        <v>0</v>
      </c>
      <c r="J181" s="104">
        <v>12450</v>
      </c>
      <c r="K181" s="104">
        <v>12450</v>
      </c>
      <c r="L181" s="103">
        <v>0</v>
      </c>
      <c r="P181" s="100">
        <f t="shared" si="5"/>
        <v>0</v>
      </c>
    </row>
    <row r="182" spans="1:16" x14ac:dyDescent="0.2">
      <c r="A182" s="10" t="s">
        <v>584</v>
      </c>
      <c r="C182" s="10" t="s">
        <v>585</v>
      </c>
      <c r="F182" s="94" t="s">
        <v>0</v>
      </c>
      <c r="I182" s="95">
        <f t="shared" si="4"/>
        <v>0</v>
      </c>
      <c r="J182" s="104">
        <v>7964.4</v>
      </c>
      <c r="K182" s="104">
        <v>7964.4</v>
      </c>
      <c r="L182" s="103">
        <v>0</v>
      </c>
      <c r="P182" s="100">
        <f t="shared" si="5"/>
        <v>0</v>
      </c>
    </row>
    <row r="183" spans="1:16" x14ac:dyDescent="0.2">
      <c r="A183" s="10" t="s">
        <v>586</v>
      </c>
      <c r="C183" s="10" t="s">
        <v>587</v>
      </c>
      <c r="F183" s="94" t="s">
        <v>0</v>
      </c>
      <c r="I183" s="95">
        <f t="shared" si="4"/>
        <v>0</v>
      </c>
      <c r="J183" s="104">
        <v>3740.4</v>
      </c>
      <c r="K183" s="104">
        <v>3740.4</v>
      </c>
      <c r="L183" s="103">
        <v>0</v>
      </c>
      <c r="P183" s="100">
        <f t="shared" si="5"/>
        <v>0</v>
      </c>
    </row>
    <row r="184" spans="1:16" x14ac:dyDescent="0.2">
      <c r="A184" s="10" t="s">
        <v>588</v>
      </c>
      <c r="C184" s="10" t="s">
        <v>589</v>
      </c>
      <c r="F184" s="94" t="s">
        <v>0</v>
      </c>
      <c r="I184" s="95">
        <f t="shared" si="4"/>
        <v>0</v>
      </c>
      <c r="J184" s="104">
        <v>990</v>
      </c>
      <c r="K184" s="104">
        <v>990</v>
      </c>
      <c r="L184" s="103">
        <v>0</v>
      </c>
      <c r="P184" s="100">
        <f t="shared" si="5"/>
        <v>0</v>
      </c>
    </row>
    <row r="185" spans="1:16" x14ac:dyDescent="0.2">
      <c r="A185" s="10" t="s">
        <v>590</v>
      </c>
      <c r="C185" s="10" t="s">
        <v>591</v>
      </c>
      <c r="F185" s="94" t="s">
        <v>0</v>
      </c>
      <c r="I185" s="95">
        <f t="shared" si="4"/>
        <v>0</v>
      </c>
      <c r="J185" s="104">
        <v>2289.6</v>
      </c>
      <c r="K185" s="104">
        <v>2289.6</v>
      </c>
      <c r="L185" s="103">
        <v>0</v>
      </c>
      <c r="P185" s="100">
        <f t="shared" si="5"/>
        <v>0</v>
      </c>
    </row>
    <row r="186" spans="1:16" x14ac:dyDescent="0.2">
      <c r="A186" s="10" t="s">
        <v>592</v>
      </c>
      <c r="C186" s="10" t="s">
        <v>593</v>
      </c>
      <c r="F186" s="94" t="s">
        <v>0</v>
      </c>
      <c r="I186" s="95">
        <f t="shared" si="4"/>
        <v>0</v>
      </c>
      <c r="J186" s="104">
        <v>9334.7999999999993</v>
      </c>
      <c r="K186" s="104">
        <v>9334.7999999999993</v>
      </c>
      <c r="L186" s="103">
        <v>0</v>
      </c>
      <c r="P186" s="100">
        <f t="shared" si="5"/>
        <v>0</v>
      </c>
    </row>
    <row r="187" spans="1:16" x14ac:dyDescent="0.2">
      <c r="A187" s="10" t="s">
        <v>594</v>
      </c>
      <c r="C187" s="10" t="s">
        <v>595</v>
      </c>
      <c r="F187" s="94" t="s">
        <v>0</v>
      </c>
      <c r="I187" s="95">
        <f t="shared" si="4"/>
        <v>0</v>
      </c>
      <c r="J187" s="104">
        <v>10785.6</v>
      </c>
      <c r="K187" s="104">
        <v>10785.6</v>
      </c>
      <c r="L187" s="103">
        <v>0</v>
      </c>
      <c r="P187" s="100">
        <f t="shared" si="5"/>
        <v>0</v>
      </c>
    </row>
    <row r="188" spans="1:16" x14ac:dyDescent="0.2">
      <c r="A188" s="10" t="s">
        <v>596</v>
      </c>
      <c r="C188" s="10" t="s">
        <v>597</v>
      </c>
      <c r="F188" s="94" t="s">
        <v>0</v>
      </c>
      <c r="I188" s="95">
        <f t="shared" si="4"/>
        <v>0</v>
      </c>
      <c r="J188" s="104">
        <v>5029.2</v>
      </c>
      <c r="K188" s="104">
        <v>5029.2</v>
      </c>
      <c r="L188" s="103">
        <v>0</v>
      </c>
      <c r="P188" s="100">
        <f t="shared" si="5"/>
        <v>0</v>
      </c>
    </row>
    <row r="189" spans="1:16" x14ac:dyDescent="0.2">
      <c r="A189" s="10" t="s">
        <v>598</v>
      </c>
      <c r="C189" s="10" t="s">
        <v>599</v>
      </c>
      <c r="F189" s="94" t="s">
        <v>0</v>
      </c>
      <c r="I189" s="95">
        <f t="shared" si="4"/>
        <v>0</v>
      </c>
      <c r="J189" s="104">
        <v>2749.2</v>
      </c>
      <c r="K189" s="104">
        <v>2749.2</v>
      </c>
      <c r="L189" s="103">
        <v>0</v>
      </c>
      <c r="P189" s="100">
        <f t="shared" si="5"/>
        <v>0</v>
      </c>
    </row>
    <row r="190" spans="1:16" x14ac:dyDescent="0.2">
      <c r="A190" s="10" t="s">
        <v>600</v>
      </c>
      <c r="C190" s="10" t="s">
        <v>601</v>
      </c>
      <c r="F190" s="94" t="s">
        <v>0</v>
      </c>
      <c r="I190" s="95">
        <f t="shared" si="4"/>
        <v>0</v>
      </c>
      <c r="J190" s="104">
        <v>5674.8</v>
      </c>
      <c r="K190" s="104">
        <v>5674.8</v>
      </c>
      <c r="L190" s="103">
        <v>0</v>
      </c>
      <c r="P190" s="100">
        <f t="shared" si="5"/>
        <v>0</v>
      </c>
    </row>
    <row r="191" spans="1:16" x14ac:dyDescent="0.2">
      <c r="A191" s="10" t="s">
        <v>602</v>
      </c>
      <c r="C191" s="10" t="s">
        <v>603</v>
      </c>
      <c r="F191" s="94" t="s">
        <v>0</v>
      </c>
      <c r="I191" s="95">
        <f t="shared" si="4"/>
        <v>0</v>
      </c>
      <c r="J191" s="104">
        <v>6655.2</v>
      </c>
      <c r="K191" s="104">
        <v>6655.2</v>
      </c>
      <c r="L191" s="103">
        <v>0</v>
      </c>
      <c r="P191" s="100">
        <f t="shared" si="5"/>
        <v>0</v>
      </c>
    </row>
    <row r="192" spans="1:16" x14ac:dyDescent="0.2">
      <c r="A192" s="10" t="s">
        <v>604</v>
      </c>
      <c r="C192" s="10" t="s">
        <v>605</v>
      </c>
      <c r="F192" s="94" t="s">
        <v>0</v>
      </c>
      <c r="I192" s="95">
        <f t="shared" si="4"/>
        <v>0</v>
      </c>
      <c r="J192" s="104">
        <v>1380</v>
      </c>
      <c r="K192" s="104">
        <v>1380</v>
      </c>
      <c r="L192" s="103">
        <v>0</v>
      </c>
      <c r="P192" s="100">
        <f t="shared" si="5"/>
        <v>0</v>
      </c>
    </row>
    <row r="193" spans="1:16" x14ac:dyDescent="0.2">
      <c r="A193" s="10" t="s">
        <v>606</v>
      </c>
      <c r="C193" s="10" t="s">
        <v>607</v>
      </c>
      <c r="F193" s="94" t="s">
        <v>0</v>
      </c>
      <c r="I193" s="95">
        <f t="shared" si="4"/>
        <v>0</v>
      </c>
      <c r="J193" s="104">
        <v>7174.8</v>
      </c>
      <c r="K193" s="104">
        <v>7174.8</v>
      </c>
      <c r="L193" s="103">
        <v>0</v>
      </c>
      <c r="P193" s="100">
        <f t="shared" si="5"/>
        <v>0</v>
      </c>
    </row>
    <row r="194" spans="1:16" x14ac:dyDescent="0.2">
      <c r="A194" s="10" t="s">
        <v>608</v>
      </c>
      <c r="C194" s="10" t="s">
        <v>609</v>
      </c>
      <c r="F194" s="94" t="s">
        <v>0</v>
      </c>
      <c r="I194" s="95">
        <f t="shared" si="4"/>
        <v>0</v>
      </c>
      <c r="J194" s="104">
        <v>7089.6</v>
      </c>
      <c r="K194" s="104">
        <v>7089.6</v>
      </c>
      <c r="L194" s="103">
        <v>0</v>
      </c>
      <c r="P194" s="100">
        <f t="shared" si="5"/>
        <v>0</v>
      </c>
    </row>
    <row r="195" spans="1:16" x14ac:dyDescent="0.2">
      <c r="A195" s="10" t="s">
        <v>610</v>
      </c>
      <c r="C195" s="10" t="s">
        <v>611</v>
      </c>
      <c r="F195" s="94" t="s">
        <v>0</v>
      </c>
      <c r="I195" s="95">
        <f t="shared" si="4"/>
        <v>0</v>
      </c>
      <c r="J195" s="104">
        <v>12849.6</v>
      </c>
      <c r="K195" s="104">
        <v>12849.6</v>
      </c>
      <c r="L195" s="103">
        <v>0</v>
      </c>
      <c r="P195" s="100">
        <f t="shared" si="5"/>
        <v>0</v>
      </c>
    </row>
    <row r="196" spans="1:16" x14ac:dyDescent="0.2">
      <c r="A196" s="10" t="s">
        <v>612</v>
      </c>
      <c r="C196" s="10" t="s">
        <v>613</v>
      </c>
      <c r="F196" s="94" t="s">
        <v>0</v>
      </c>
      <c r="I196" s="95">
        <f t="shared" si="4"/>
        <v>0</v>
      </c>
      <c r="J196" s="104">
        <v>600</v>
      </c>
      <c r="K196" s="104">
        <v>600</v>
      </c>
      <c r="L196" s="103">
        <v>0</v>
      </c>
      <c r="P196" s="100">
        <f t="shared" si="5"/>
        <v>0</v>
      </c>
    </row>
    <row r="197" spans="1:16" x14ac:dyDescent="0.2">
      <c r="A197" s="10" t="s">
        <v>614</v>
      </c>
      <c r="C197" s="10" t="s">
        <v>615</v>
      </c>
      <c r="F197" s="94" t="s">
        <v>0</v>
      </c>
      <c r="I197" s="95">
        <f t="shared" si="4"/>
        <v>0</v>
      </c>
      <c r="J197" s="104">
        <v>11180.4</v>
      </c>
      <c r="K197" s="104">
        <v>11180.4</v>
      </c>
      <c r="L197" s="103">
        <v>0</v>
      </c>
      <c r="P197" s="100">
        <f t="shared" si="5"/>
        <v>0</v>
      </c>
    </row>
    <row r="198" spans="1:16" x14ac:dyDescent="0.2">
      <c r="A198" s="10" t="s">
        <v>616</v>
      </c>
      <c r="C198" s="10" t="s">
        <v>617</v>
      </c>
      <c r="F198" s="94" t="s">
        <v>0</v>
      </c>
      <c r="I198" s="95">
        <f t="shared" si="4"/>
        <v>0</v>
      </c>
      <c r="J198" s="104">
        <v>4740</v>
      </c>
      <c r="K198" s="104">
        <v>4740</v>
      </c>
      <c r="L198" s="103">
        <v>0</v>
      </c>
      <c r="P198" s="100">
        <f t="shared" si="5"/>
        <v>0</v>
      </c>
    </row>
    <row r="199" spans="1:16" x14ac:dyDescent="0.2">
      <c r="A199" s="10" t="s">
        <v>618</v>
      </c>
      <c r="C199" s="10" t="s">
        <v>619</v>
      </c>
      <c r="F199" s="94" t="s">
        <v>0</v>
      </c>
      <c r="I199" s="95">
        <f t="shared" si="4"/>
        <v>0</v>
      </c>
      <c r="J199" s="104">
        <v>789.6</v>
      </c>
      <c r="K199" s="104">
        <v>789.6</v>
      </c>
      <c r="L199" s="103">
        <v>0</v>
      </c>
      <c r="P199" s="100">
        <f t="shared" si="5"/>
        <v>0</v>
      </c>
    </row>
    <row r="200" spans="1:16" x14ac:dyDescent="0.2">
      <c r="A200" s="10" t="s">
        <v>620</v>
      </c>
      <c r="C200" s="10" t="s">
        <v>621</v>
      </c>
      <c r="F200" s="94" t="s">
        <v>0</v>
      </c>
      <c r="I200" s="95">
        <f t="shared" si="4"/>
        <v>0</v>
      </c>
      <c r="J200" s="104">
        <v>2469.6</v>
      </c>
      <c r="K200" s="104">
        <v>2469.6</v>
      </c>
      <c r="L200" s="103">
        <v>0</v>
      </c>
      <c r="P200" s="100">
        <f t="shared" si="5"/>
        <v>0</v>
      </c>
    </row>
    <row r="201" spans="1:16" x14ac:dyDescent="0.2">
      <c r="A201" s="10" t="s">
        <v>622</v>
      </c>
      <c r="C201" s="10" t="s">
        <v>623</v>
      </c>
      <c r="F201" s="94" t="s">
        <v>0</v>
      </c>
      <c r="I201" s="95">
        <f t="shared" si="4"/>
        <v>0</v>
      </c>
      <c r="J201" s="104">
        <v>6960</v>
      </c>
      <c r="K201" s="104">
        <v>6960</v>
      </c>
      <c r="L201" s="103">
        <v>0</v>
      </c>
      <c r="P201" s="100">
        <f t="shared" si="5"/>
        <v>0</v>
      </c>
    </row>
    <row r="202" spans="1:16" x14ac:dyDescent="0.2">
      <c r="A202" s="10" t="s">
        <v>624</v>
      </c>
      <c r="C202" s="10" t="s">
        <v>625</v>
      </c>
      <c r="F202" s="94" t="s">
        <v>0</v>
      </c>
      <c r="I202" s="95">
        <f t="shared" si="4"/>
        <v>0</v>
      </c>
      <c r="J202" s="104">
        <v>2052</v>
      </c>
      <c r="K202" s="104">
        <v>2052</v>
      </c>
      <c r="L202" s="103">
        <v>0</v>
      </c>
      <c r="P202" s="100">
        <f t="shared" si="5"/>
        <v>0</v>
      </c>
    </row>
    <row r="203" spans="1:16" x14ac:dyDescent="0.2">
      <c r="A203" s="10" t="s">
        <v>626</v>
      </c>
      <c r="C203" s="10" t="s">
        <v>627</v>
      </c>
      <c r="F203" s="94" t="s">
        <v>0</v>
      </c>
      <c r="I203" s="95">
        <f t="shared" si="4"/>
        <v>0</v>
      </c>
      <c r="J203" s="104">
        <v>7800</v>
      </c>
      <c r="K203" s="104">
        <v>7800</v>
      </c>
      <c r="L203" s="103">
        <v>0</v>
      </c>
      <c r="P203" s="100">
        <f t="shared" si="5"/>
        <v>0</v>
      </c>
    </row>
    <row r="204" spans="1:16" x14ac:dyDescent="0.2">
      <c r="A204" s="10" t="s">
        <v>628</v>
      </c>
      <c r="C204" s="10" t="s">
        <v>629</v>
      </c>
      <c r="F204" s="94" t="s">
        <v>0</v>
      </c>
      <c r="I204" s="95">
        <f t="shared" si="4"/>
        <v>0</v>
      </c>
      <c r="J204" s="104">
        <v>53220</v>
      </c>
      <c r="K204" s="104">
        <v>53220</v>
      </c>
      <c r="L204" s="103">
        <v>0</v>
      </c>
      <c r="P204" s="100">
        <f t="shared" si="5"/>
        <v>0</v>
      </c>
    </row>
    <row r="205" spans="1:16" x14ac:dyDescent="0.2">
      <c r="A205" s="10" t="s">
        <v>630</v>
      </c>
      <c r="C205" s="10" t="s">
        <v>631</v>
      </c>
      <c r="F205" s="94" t="s">
        <v>0</v>
      </c>
      <c r="I205" s="95">
        <f t="shared" si="4"/>
        <v>0</v>
      </c>
      <c r="J205" s="104">
        <v>11919.6</v>
      </c>
      <c r="K205" s="104">
        <v>11919.6</v>
      </c>
      <c r="L205" s="103">
        <v>0</v>
      </c>
      <c r="P205" s="100">
        <f t="shared" si="5"/>
        <v>0</v>
      </c>
    </row>
    <row r="206" spans="1:16" x14ac:dyDescent="0.2">
      <c r="A206" s="10" t="s">
        <v>632</v>
      </c>
      <c r="C206" s="10" t="s">
        <v>633</v>
      </c>
      <c r="F206" s="94" t="s">
        <v>0</v>
      </c>
      <c r="I206" s="95">
        <f t="shared" si="4"/>
        <v>0</v>
      </c>
      <c r="J206" s="104">
        <v>4760.3999999999996</v>
      </c>
      <c r="K206" s="104">
        <v>4760.3999999999996</v>
      </c>
      <c r="L206" s="103">
        <v>0</v>
      </c>
      <c r="P206" s="100">
        <f t="shared" si="5"/>
        <v>0</v>
      </c>
    </row>
    <row r="207" spans="1:16" x14ac:dyDescent="0.2">
      <c r="A207" s="10" t="s">
        <v>634</v>
      </c>
      <c r="C207" s="10" t="s">
        <v>635</v>
      </c>
      <c r="F207" s="94" t="s">
        <v>0</v>
      </c>
      <c r="I207" s="95">
        <f t="shared" si="4"/>
        <v>0</v>
      </c>
      <c r="J207" s="104">
        <v>1980</v>
      </c>
      <c r="K207" s="104">
        <v>1980</v>
      </c>
      <c r="L207" s="103">
        <v>0</v>
      </c>
      <c r="P207" s="100">
        <f t="shared" si="5"/>
        <v>0</v>
      </c>
    </row>
    <row r="208" spans="1:16" x14ac:dyDescent="0.2">
      <c r="A208" s="10" t="s">
        <v>636</v>
      </c>
      <c r="C208" s="10" t="s">
        <v>637</v>
      </c>
      <c r="F208" s="94" t="s">
        <v>0</v>
      </c>
      <c r="I208" s="95">
        <f t="shared" si="4"/>
        <v>0</v>
      </c>
      <c r="J208" s="104">
        <v>3565.2</v>
      </c>
      <c r="K208" s="104">
        <v>3565.2</v>
      </c>
      <c r="L208" s="103">
        <v>0</v>
      </c>
      <c r="P208" s="100">
        <f t="shared" si="5"/>
        <v>0</v>
      </c>
    </row>
    <row r="209" spans="1:16" x14ac:dyDescent="0.2">
      <c r="A209" s="10" t="s">
        <v>638</v>
      </c>
      <c r="C209" s="10" t="s">
        <v>639</v>
      </c>
      <c r="F209" s="94" t="s">
        <v>0</v>
      </c>
      <c r="I209" s="95">
        <f t="shared" si="4"/>
        <v>0</v>
      </c>
      <c r="J209" s="104">
        <v>5280</v>
      </c>
      <c r="K209" s="104">
        <v>5280</v>
      </c>
      <c r="L209" s="103">
        <v>0</v>
      </c>
      <c r="P209" s="100">
        <f t="shared" si="5"/>
        <v>0</v>
      </c>
    </row>
    <row r="210" spans="1:16" x14ac:dyDescent="0.2">
      <c r="A210" s="10" t="s">
        <v>640</v>
      </c>
      <c r="C210" s="10" t="s">
        <v>641</v>
      </c>
      <c r="F210" s="94" t="s">
        <v>0</v>
      </c>
      <c r="I210" s="95">
        <f t="shared" si="4"/>
        <v>0</v>
      </c>
      <c r="J210" s="104">
        <v>4449.6000000000004</v>
      </c>
      <c r="K210" s="104">
        <v>4449.6000000000004</v>
      </c>
      <c r="L210" s="103">
        <v>0</v>
      </c>
      <c r="P210" s="100">
        <f t="shared" si="5"/>
        <v>0</v>
      </c>
    </row>
    <row r="211" spans="1:16" x14ac:dyDescent="0.2">
      <c r="A211" s="10" t="s">
        <v>642</v>
      </c>
      <c r="C211" s="10" t="s">
        <v>643</v>
      </c>
      <c r="F211" s="94" t="s">
        <v>0</v>
      </c>
      <c r="I211" s="95">
        <f t="shared" ref="I211:I274" si="6">G211-H211</f>
        <v>0</v>
      </c>
      <c r="J211" s="104">
        <v>9034.7999999999993</v>
      </c>
      <c r="K211" s="104">
        <v>9034.7999999999993</v>
      </c>
      <c r="L211" s="103">
        <v>0</v>
      </c>
      <c r="P211" s="100">
        <f t="shared" ref="P211:P274" si="7">M211-N211</f>
        <v>0</v>
      </c>
    </row>
    <row r="212" spans="1:16" x14ac:dyDescent="0.2">
      <c r="A212" s="10" t="s">
        <v>644</v>
      </c>
      <c r="C212" s="10" t="s">
        <v>645</v>
      </c>
      <c r="F212" s="94" t="s">
        <v>0</v>
      </c>
      <c r="I212" s="95">
        <f t="shared" si="6"/>
        <v>0</v>
      </c>
      <c r="J212" s="104">
        <v>5940</v>
      </c>
      <c r="K212" s="104">
        <v>5940</v>
      </c>
      <c r="L212" s="103">
        <v>0</v>
      </c>
      <c r="P212" s="100">
        <f t="shared" si="7"/>
        <v>0</v>
      </c>
    </row>
    <row r="213" spans="1:16" x14ac:dyDescent="0.2">
      <c r="A213" s="10" t="s">
        <v>646</v>
      </c>
      <c r="C213" s="10" t="s">
        <v>647</v>
      </c>
      <c r="F213" s="94" t="s">
        <v>0</v>
      </c>
      <c r="I213" s="95">
        <f t="shared" si="6"/>
        <v>0</v>
      </c>
      <c r="J213" s="104">
        <v>1980</v>
      </c>
      <c r="K213" s="104">
        <v>1980</v>
      </c>
      <c r="L213" s="103">
        <v>0</v>
      </c>
      <c r="P213" s="100">
        <f t="shared" si="7"/>
        <v>0</v>
      </c>
    </row>
    <row r="214" spans="1:16" x14ac:dyDescent="0.2">
      <c r="A214" s="10" t="s">
        <v>648</v>
      </c>
      <c r="C214" s="10" t="s">
        <v>649</v>
      </c>
      <c r="F214" s="94" t="s">
        <v>0</v>
      </c>
      <c r="I214" s="95">
        <f t="shared" si="6"/>
        <v>0</v>
      </c>
      <c r="J214" s="104">
        <v>7740</v>
      </c>
      <c r="K214" s="104">
        <v>7740</v>
      </c>
      <c r="L214" s="103">
        <v>0</v>
      </c>
      <c r="P214" s="100">
        <f t="shared" si="7"/>
        <v>0</v>
      </c>
    </row>
    <row r="215" spans="1:16" x14ac:dyDescent="0.2">
      <c r="A215" s="10" t="s">
        <v>650</v>
      </c>
      <c r="C215" s="10" t="s">
        <v>651</v>
      </c>
      <c r="F215" s="94" t="s">
        <v>0</v>
      </c>
      <c r="I215" s="95">
        <f t="shared" si="6"/>
        <v>0</v>
      </c>
      <c r="J215" s="104">
        <v>29010</v>
      </c>
      <c r="K215" s="104">
        <v>29010</v>
      </c>
      <c r="L215" s="103">
        <v>0</v>
      </c>
      <c r="P215" s="100">
        <f t="shared" si="7"/>
        <v>0</v>
      </c>
    </row>
    <row r="216" spans="1:16" x14ac:dyDescent="0.2">
      <c r="A216" s="10" t="s">
        <v>652</v>
      </c>
      <c r="C216" s="10" t="s">
        <v>653</v>
      </c>
      <c r="F216" s="94" t="s">
        <v>0</v>
      </c>
      <c r="I216" s="95">
        <f t="shared" si="6"/>
        <v>0</v>
      </c>
      <c r="J216" s="104">
        <v>11829.6</v>
      </c>
      <c r="K216" s="104">
        <v>11829.6</v>
      </c>
      <c r="L216" s="103">
        <v>0</v>
      </c>
      <c r="P216" s="100">
        <f t="shared" si="7"/>
        <v>0</v>
      </c>
    </row>
    <row r="217" spans="1:16" x14ac:dyDescent="0.2">
      <c r="A217" s="10" t="s">
        <v>654</v>
      </c>
      <c r="C217" s="10" t="s">
        <v>655</v>
      </c>
      <c r="F217" s="94" t="s">
        <v>0</v>
      </c>
      <c r="I217" s="95">
        <f t="shared" si="6"/>
        <v>0</v>
      </c>
      <c r="J217" s="104">
        <v>3069.6</v>
      </c>
      <c r="K217" s="104">
        <v>3069.6</v>
      </c>
      <c r="L217" s="103">
        <v>0</v>
      </c>
      <c r="P217" s="100">
        <f t="shared" si="7"/>
        <v>0</v>
      </c>
    </row>
    <row r="218" spans="1:16" x14ac:dyDescent="0.2">
      <c r="A218" s="10" t="s">
        <v>656</v>
      </c>
      <c r="C218" s="10" t="s">
        <v>657</v>
      </c>
      <c r="F218" s="94" t="s">
        <v>0</v>
      </c>
      <c r="I218" s="95">
        <f t="shared" si="6"/>
        <v>0</v>
      </c>
      <c r="J218" s="104">
        <v>3480</v>
      </c>
      <c r="K218" s="104">
        <v>3480</v>
      </c>
      <c r="L218" s="103">
        <v>0</v>
      </c>
      <c r="P218" s="100">
        <f t="shared" si="7"/>
        <v>0</v>
      </c>
    </row>
    <row r="219" spans="1:16" x14ac:dyDescent="0.2">
      <c r="A219" s="10" t="s">
        <v>658</v>
      </c>
      <c r="C219" s="10" t="s">
        <v>659</v>
      </c>
      <c r="F219" s="94" t="s">
        <v>0</v>
      </c>
      <c r="I219" s="95">
        <f t="shared" si="6"/>
        <v>0</v>
      </c>
      <c r="J219" s="104">
        <v>17310</v>
      </c>
      <c r="K219" s="104">
        <v>17310</v>
      </c>
      <c r="L219" s="103">
        <v>0</v>
      </c>
      <c r="P219" s="100">
        <f t="shared" si="7"/>
        <v>0</v>
      </c>
    </row>
    <row r="220" spans="1:16" x14ac:dyDescent="0.2">
      <c r="A220" s="10" t="s">
        <v>660</v>
      </c>
      <c r="C220" s="10" t="s">
        <v>661</v>
      </c>
      <c r="F220" s="94" t="s">
        <v>0</v>
      </c>
      <c r="I220" s="95">
        <f t="shared" si="6"/>
        <v>0</v>
      </c>
      <c r="J220" s="104">
        <v>4980</v>
      </c>
      <c r="K220" s="104">
        <v>4980</v>
      </c>
      <c r="L220" s="103">
        <v>0</v>
      </c>
      <c r="P220" s="100">
        <f t="shared" si="7"/>
        <v>0</v>
      </c>
    </row>
    <row r="221" spans="1:16" x14ac:dyDescent="0.2">
      <c r="A221" s="10" t="s">
        <v>662</v>
      </c>
      <c r="C221" s="10" t="s">
        <v>663</v>
      </c>
      <c r="F221" s="94" t="s">
        <v>0</v>
      </c>
      <c r="I221" s="95">
        <f t="shared" si="6"/>
        <v>0</v>
      </c>
      <c r="J221" s="104">
        <v>9380.4</v>
      </c>
      <c r="K221" s="104">
        <v>9380.4</v>
      </c>
      <c r="L221" s="103">
        <v>0</v>
      </c>
      <c r="P221" s="100">
        <f t="shared" si="7"/>
        <v>0</v>
      </c>
    </row>
    <row r="222" spans="1:16" x14ac:dyDescent="0.2">
      <c r="A222" s="10" t="s">
        <v>664</v>
      </c>
      <c r="C222" s="10" t="s">
        <v>665</v>
      </c>
      <c r="F222" s="94" t="s">
        <v>0</v>
      </c>
      <c r="I222" s="95">
        <f t="shared" si="6"/>
        <v>0</v>
      </c>
      <c r="J222" s="104">
        <v>5859.6</v>
      </c>
      <c r="K222" s="104">
        <v>5859.6</v>
      </c>
      <c r="L222" s="103">
        <v>0</v>
      </c>
      <c r="P222" s="100">
        <f t="shared" si="7"/>
        <v>0</v>
      </c>
    </row>
    <row r="223" spans="1:16" x14ac:dyDescent="0.2">
      <c r="A223" s="10" t="s">
        <v>666</v>
      </c>
      <c r="C223" s="10" t="s">
        <v>667</v>
      </c>
      <c r="F223" s="94" t="s">
        <v>0</v>
      </c>
      <c r="I223" s="95">
        <f t="shared" si="6"/>
        <v>0</v>
      </c>
      <c r="J223" s="104">
        <v>1689.6</v>
      </c>
      <c r="K223" s="104">
        <v>1689.6</v>
      </c>
      <c r="L223" s="103">
        <v>0</v>
      </c>
      <c r="P223" s="100">
        <f t="shared" si="7"/>
        <v>0</v>
      </c>
    </row>
    <row r="224" spans="1:16" x14ac:dyDescent="0.2">
      <c r="A224" s="10" t="s">
        <v>176</v>
      </c>
      <c r="C224" s="10" t="s">
        <v>317</v>
      </c>
      <c r="F224" s="94" t="s">
        <v>0</v>
      </c>
      <c r="I224" s="95">
        <f t="shared" si="6"/>
        <v>0</v>
      </c>
      <c r="J224" s="104">
        <v>6980.4</v>
      </c>
      <c r="K224" s="104">
        <v>6980.4</v>
      </c>
      <c r="L224" s="103">
        <v>0</v>
      </c>
      <c r="P224" s="100">
        <f t="shared" si="7"/>
        <v>0</v>
      </c>
    </row>
    <row r="225" spans="1:16" x14ac:dyDescent="0.2">
      <c r="A225" s="10" t="s">
        <v>177</v>
      </c>
      <c r="C225" s="10" t="s">
        <v>318</v>
      </c>
      <c r="F225" s="94" t="s">
        <v>12</v>
      </c>
      <c r="G225" s="95">
        <v>239310</v>
      </c>
      <c r="I225" s="95">
        <f t="shared" si="6"/>
        <v>239310</v>
      </c>
      <c r="K225" s="104">
        <v>17154</v>
      </c>
      <c r="L225" s="103">
        <v>-17154</v>
      </c>
      <c r="M225" s="95">
        <v>222156</v>
      </c>
      <c r="P225" s="100">
        <f t="shared" si="7"/>
        <v>222156</v>
      </c>
    </row>
    <row r="226" spans="1:16" x14ac:dyDescent="0.2">
      <c r="A226" s="10" t="s">
        <v>178</v>
      </c>
      <c r="C226" s="10" t="s">
        <v>319</v>
      </c>
      <c r="F226" s="94" t="s">
        <v>0</v>
      </c>
      <c r="I226" s="95">
        <f t="shared" si="6"/>
        <v>0</v>
      </c>
      <c r="J226" s="104">
        <v>118035.6</v>
      </c>
      <c r="K226" s="104">
        <v>118035.6</v>
      </c>
      <c r="L226" s="103">
        <v>0</v>
      </c>
      <c r="P226" s="100">
        <f t="shared" si="7"/>
        <v>0</v>
      </c>
    </row>
    <row r="227" spans="1:16" x14ac:dyDescent="0.2">
      <c r="A227" s="10" t="s">
        <v>179</v>
      </c>
      <c r="C227" s="10" t="s">
        <v>320</v>
      </c>
      <c r="F227" s="94" t="s">
        <v>0</v>
      </c>
      <c r="I227" s="95">
        <f t="shared" si="6"/>
        <v>0</v>
      </c>
      <c r="J227" s="104">
        <v>2979.6</v>
      </c>
      <c r="K227" s="104">
        <v>2979.6</v>
      </c>
      <c r="L227" s="103">
        <v>0</v>
      </c>
      <c r="P227" s="100">
        <f t="shared" si="7"/>
        <v>0</v>
      </c>
    </row>
    <row r="228" spans="1:16" x14ac:dyDescent="0.2">
      <c r="A228" s="10" t="s">
        <v>180</v>
      </c>
      <c r="C228" s="10" t="s">
        <v>321</v>
      </c>
      <c r="F228" s="94" t="s">
        <v>0</v>
      </c>
      <c r="I228" s="95">
        <f t="shared" si="6"/>
        <v>0</v>
      </c>
      <c r="J228" s="104">
        <v>4474.8</v>
      </c>
      <c r="K228" s="104">
        <v>4474.8</v>
      </c>
      <c r="L228" s="103">
        <v>0</v>
      </c>
      <c r="P228" s="100">
        <f t="shared" si="7"/>
        <v>0</v>
      </c>
    </row>
    <row r="229" spans="1:16" x14ac:dyDescent="0.2">
      <c r="A229" s="10" t="s">
        <v>181</v>
      </c>
      <c r="C229" s="10" t="s">
        <v>322</v>
      </c>
      <c r="F229" s="94" t="s">
        <v>0</v>
      </c>
      <c r="I229" s="95">
        <f t="shared" si="6"/>
        <v>0</v>
      </c>
      <c r="J229" s="104">
        <v>11114.4</v>
      </c>
      <c r="K229" s="104">
        <v>11114.4</v>
      </c>
      <c r="L229" s="103">
        <v>0</v>
      </c>
      <c r="P229" s="100">
        <f t="shared" si="7"/>
        <v>0</v>
      </c>
    </row>
    <row r="230" spans="1:16" x14ac:dyDescent="0.2">
      <c r="A230" s="10" t="s">
        <v>182</v>
      </c>
      <c r="C230" s="10" t="s">
        <v>323</v>
      </c>
      <c r="F230" s="94" t="s">
        <v>0</v>
      </c>
      <c r="I230" s="95">
        <f t="shared" si="6"/>
        <v>0</v>
      </c>
      <c r="J230" s="104">
        <v>5990.4</v>
      </c>
      <c r="K230" s="104">
        <v>5990.4</v>
      </c>
      <c r="L230" s="103">
        <v>0</v>
      </c>
      <c r="P230" s="100">
        <f t="shared" si="7"/>
        <v>0</v>
      </c>
    </row>
    <row r="231" spans="1:16" x14ac:dyDescent="0.2">
      <c r="A231" s="10" t="s">
        <v>183</v>
      </c>
      <c r="C231" s="10" t="s">
        <v>324</v>
      </c>
      <c r="F231" s="94" t="s">
        <v>0</v>
      </c>
      <c r="I231" s="95">
        <f t="shared" si="6"/>
        <v>0</v>
      </c>
      <c r="J231" s="104">
        <v>2970</v>
      </c>
      <c r="K231" s="104">
        <v>2970</v>
      </c>
      <c r="L231" s="103">
        <v>0</v>
      </c>
      <c r="P231" s="100">
        <f t="shared" si="7"/>
        <v>0</v>
      </c>
    </row>
    <row r="232" spans="1:16" x14ac:dyDescent="0.2">
      <c r="A232" s="10" t="s">
        <v>184</v>
      </c>
      <c r="C232" s="10" t="s">
        <v>325</v>
      </c>
      <c r="F232" s="94" t="s">
        <v>0</v>
      </c>
      <c r="I232" s="95">
        <f t="shared" si="6"/>
        <v>0</v>
      </c>
      <c r="J232" s="104">
        <v>9663.6</v>
      </c>
      <c r="K232" s="104">
        <v>9663.6</v>
      </c>
      <c r="L232" s="103">
        <v>0</v>
      </c>
      <c r="P232" s="100">
        <f t="shared" si="7"/>
        <v>0</v>
      </c>
    </row>
    <row r="233" spans="1:16" x14ac:dyDescent="0.2">
      <c r="A233" s="10" t="s">
        <v>185</v>
      </c>
      <c r="C233" s="10" t="s">
        <v>326</v>
      </c>
      <c r="F233" s="94" t="s">
        <v>0</v>
      </c>
      <c r="I233" s="95">
        <f t="shared" si="6"/>
        <v>0</v>
      </c>
      <c r="J233" s="104">
        <v>20870.400000000001</v>
      </c>
      <c r="K233" s="104">
        <v>20870.400000000001</v>
      </c>
      <c r="L233" s="103">
        <v>0</v>
      </c>
      <c r="P233" s="100">
        <f t="shared" si="7"/>
        <v>0</v>
      </c>
    </row>
    <row r="234" spans="1:16" x14ac:dyDescent="0.2">
      <c r="A234" s="10" t="s">
        <v>186</v>
      </c>
      <c r="C234" s="10" t="s">
        <v>327</v>
      </c>
      <c r="F234" s="94" t="s">
        <v>0</v>
      </c>
      <c r="I234" s="95">
        <f t="shared" si="6"/>
        <v>0</v>
      </c>
      <c r="J234" s="104">
        <v>6270</v>
      </c>
      <c r="K234" s="104">
        <v>6270</v>
      </c>
      <c r="L234" s="103">
        <v>0</v>
      </c>
      <c r="P234" s="100">
        <f t="shared" si="7"/>
        <v>0</v>
      </c>
    </row>
    <row r="235" spans="1:16" x14ac:dyDescent="0.2">
      <c r="A235" s="10" t="s">
        <v>187</v>
      </c>
      <c r="C235" s="10" t="s">
        <v>255</v>
      </c>
      <c r="F235" s="94" t="s">
        <v>0</v>
      </c>
      <c r="I235" s="95">
        <f t="shared" si="6"/>
        <v>0</v>
      </c>
      <c r="J235" s="104">
        <v>12124.8</v>
      </c>
      <c r="K235" s="104">
        <v>12124.8</v>
      </c>
      <c r="L235" s="103">
        <v>0</v>
      </c>
      <c r="P235" s="100">
        <f t="shared" si="7"/>
        <v>0</v>
      </c>
    </row>
    <row r="236" spans="1:16" x14ac:dyDescent="0.2">
      <c r="A236" s="10" t="s">
        <v>188</v>
      </c>
      <c r="C236" s="10" t="s">
        <v>328</v>
      </c>
      <c r="F236" s="94" t="s">
        <v>0</v>
      </c>
      <c r="I236" s="95">
        <f t="shared" si="6"/>
        <v>0</v>
      </c>
      <c r="J236" s="104">
        <v>61689.599999999999</v>
      </c>
      <c r="K236" s="104">
        <v>61689.599999999999</v>
      </c>
      <c r="L236" s="103">
        <v>0</v>
      </c>
      <c r="P236" s="100">
        <f t="shared" si="7"/>
        <v>0</v>
      </c>
    </row>
    <row r="237" spans="1:16" x14ac:dyDescent="0.2">
      <c r="A237" s="10" t="s">
        <v>189</v>
      </c>
      <c r="C237" s="10" t="s">
        <v>329</v>
      </c>
      <c r="F237" s="94" t="s">
        <v>0</v>
      </c>
      <c r="I237" s="95">
        <f t="shared" si="6"/>
        <v>0</v>
      </c>
      <c r="J237" s="104">
        <v>354440.4</v>
      </c>
      <c r="K237" s="104">
        <v>354440.4</v>
      </c>
      <c r="L237" s="103">
        <v>0</v>
      </c>
      <c r="P237" s="100">
        <f t="shared" si="7"/>
        <v>0</v>
      </c>
    </row>
    <row r="238" spans="1:16" x14ac:dyDescent="0.2">
      <c r="A238" s="10" t="s">
        <v>190</v>
      </c>
      <c r="C238" s="10" t="s">
        <v>330</v>
      </c>
      <c r="F238" s="94" t="s">
        <v>0</v>
      </c>
      <c r="I238" s="95">
        <f t="shared" si="6"/>
        <v>0</v>
      </c>
      <c r="J238" s="104">
        <v>11109.6</v>
      </c>
      <c r="K238" s="104">
        <v>11109.6</v>
      </c>
      <c r="L238" s="103">
        <v>0</v>
      </c>
      <c r="P238" s="100">
        <f t="shared" si="7"/>
        <v>0</v>
      </c>
    </row>
    <row r="239" spans="1:16" x14ac:dyDescent="0.2">
      <c r="A239" s="10" t="s">
        <v>191</v>
      </c>
      <c r="C239" s="10" t="s">
        <v>331</v>
      </c>
      <c r="F239" s="94" t="s">
        <v>0</v>
      </c>
      <c r="I239" s="95">
        <f t="shared" si="6"/>
        <v>0</v>
      </c>
      <c r="J239" s="104">
        <v>3985.2</v>
      </c>
      <c r="K239" s="104">
        <v>3985.2</v>
      </c>
      <c r="L239" s="103">
        <v>0</v>
      </c>
      <c r="P239" s="100">
        <f t="shared" si="7"/>
        <v>0</v>
      </c>
    </row>
    <row r="240" spans="1:16" x14ac:dyDescent="0.2">
      <c r="A240" s="10" t="s">
        <v>192</v>
      </c>
      <c r="C240" s="10" t="s">
        <v>332</v>
      </c>
      <c r="F240" s="94" t="s">
        <v>0</v>
      </c>
      <c r="I240" s="95">
        <f t="shared" si="6"/>
        <v>0</v>
      </c>
      <c r="J240" s="104">
        <v>24099.599999999999</v>
      </c>
      <c r="K240" s="104">
        <v>24099.599999999999</v>
      </c>
      <c r="L240" s="103">
        <v>0</v>
      </c>
      <c r="P240" s="100">
        <f t="shared" si="7"/>
        <v>0</v>
      </c>
    </row>
    <row r="241" spans="1:16" x14ac:dyDescent="0.2">
      <c r="A241" s="10" t="s">
        <v>193</v>
      </c>
      <c r="C241" s="10" t="s">
        <v>333</v>
      </c>
      <c r="F241" s="94" t="s">
        <v>0</v>
      </c>
      <c r="I241" s="95">
        <f t="shared" si="6"/>
        <v>0</v>
      </c>
      <c r="J241" s="104">
        <v>8281.2000000000007</v>
      </c>
      <c r="K241" s="104">
        <v>8281.2000000000007</v>
      </c>
      <c r="L241" s="103">
        <v>0</v>
      </c>
      <c r="P241" s="100">
        <f t="shared" si="7"/>
        <v>0</v>
      </c>
    </row>
    <row r="242" spans="1:16" x14ac:dyDescent="0.2">
      <c r="A242" s="10" t="s">
        <v>15</v>
      </c>
      <c r="C242" s="10" t="s">
        <v>334</v>
      </c>
      <c r="F242" s="94" t="s">
        <v>0</v>
      </c>
      <c r="G242" s="95">
        <v>26316374.140000001</v>
      </c>
      <c r="I242" s="95">
        <f t="shared" si="6"/>
        <v>26316374.140000001</v>
      </c>
      <c r="K242" s="104">
        <v>26017179</v>
      </c>
      <c r="L242" s="103">
        <v>-26017179</v>
      </c>
      <c r="M242" s="95">
        <v>299195.14</v>
      </c>
      <c r="P242" s="100">
        <f t="shared" si="7"/>
        <v>299195.14</v>
      </c>
    </row>
    <row r="243" spans="1:16" x14ac:dyDescent="0.2">
      <c r="A243" s="10" t="s">
        <v>668</v>
      </c>
      <c r="C243" s="10" t="s">
        <v>669</v>
      </c>
      <c r="F243" s="94" t="s">
        <v>0</v>
      </c>
      <c r="I243" s="95">
        <f t="shared" si="6"/>
        <v>0</v>
      </c>
      <c r="J243" s="104">
        <v>9490254.1699999999</v>
      </c>
      <c r="L243" s="103">
        <v>9490254.1699999999</v>
      </c>
      <c r="M243" s="95">
        <v>9490254.1699999999</v>
      </c>
      <c r="P243" s="100">
        <f t="shared" si="7"/>
        <v>9490254.1699999999</v>
      </c>
    </row>
    <row r="244" spans="1:16" x14ac:dyDescent="0.2">
      <c r="A244" s="10" t="s">
        <v>16</v>
      </c>
      <c r="C244" s="10" t="s">
        <v>335</v>
      </c>
      <c r="F244" s="94" t="s">
        <v>0</v>
      </c>
      <c r="H244" s="95">
        <v>3780726.04</v>
      </c>
      <c r="I244" s="95">
        <f t="shared" si="6"/>
        <v>-3780726.04</v>
      </c>
      <c r="J244" s="104">
        <v>47540849.899999999</v>
      </c>
      <c r="K244" s="104">
        <v>44061246.399999999</v>
      </c>
      <c r="L244" s="103">
        <v>3479603.5</v>
      </c>
      <c r="N244" s="95">
        <v>301122.53999999998</v>
      </c>
      <c r="P244" s="100">
        <f t="shared" si="7"/>
        <v>-301122.53999999998</v>
      </c>
    </row>
    <row r="245" spans="1:16" x14ac:dyDescent="0.2">
      <c r="A245" s="10" t="s">
        <v>18</v>
      </c>
      <c r="C245" s="10" t="s">
        <v>336</v>
      </c>
      <c r="F245" s="94" t="s">
        <v>0</v>
      </c>
      <c r="H245" s="95">
        <v>853992</v>
      </c>
      <c r="I245" s="95">
        <f t="shared" si="6"/>
        <v>-853992</v>
      </c>
      <c r="J245" s="104">
        <v>12830738</v>
      </c>
      <c r="K245" s="104">
        <v>13065727</v>
      </c>
      <c r="L245" s="103">
        <v>-234989</v>
      </c>
      <c r="N245" s="95">
        <v>1088981</v>
      </c>
      <c r="P245" s="100">
        <f t="shared" si="7"/>
        <v>-1088981</v>
      </c>
    </row>
    <row r="246" spans="1:16" x14ac:dyDescent="0.2">
      <c r="A246" s="10" t="s">
        <v>194</v>
      </c>
      <c r="C246" s="10" t="s">
        <v>337</v>
      </c>
      <c r="F246" s="94" t="s">
        <v>0</v>
      </c>
      <c r="I246" s="95">
        <f t="shared" si="6"/>
        <v>0</v>
      </c>
      <c r="J246" s="104">
        <v>567275</v>
      </c>
      <c r="K246" s="104">
        <v>567275</v>
      </c>
      <c r="L246" s="103">
        <v>0</v>
      </c>
      <c r="P246" s="100">
        <f t="shared" si="7"/>
        <v>0</v>
      </c>
    </row>
    <row r="247" spans="1:16" x14ac:dyDescent="0.2">
      <c r="A247" s="10" t="s">
        <v>19</v>
      </c>
      <c r="C247" s="10" t="s">
        <v>338</v>
      </c>
      <c r="F247" s="94" t="s">
        <v>0</v>
      </c>
      <c r="H247" s="95">
        <v>198213</v>
      </c>
      <c r="I247" s="95">
        <f t="shared" si="6"/>
        <v>-198213</v>
      </c>
      <c r="J247" s="104">
        <v>3842240</v>
      </c>
      <c r="K247" s="104">
        <v>4043155</v>
      </c>
      <c r="L247" s="103">
        <v>-200915</v>
      </c>
      <c r="N247" s="95">
        <v>399128</v>
      </c>
      <c r="P247" s="100">
        <f t="shared" si="7"/>
        <v>-399128</v>
      </c>
    </row>
    <row r="248" spans="1:16" x14ac:dyDescent="0.2">
      <c r="A248" s="10" t="s">
        <v>20</v>
      </c>
      <c r="C248" s="10" t="s">
        <v>339</v>
      </c>
      <c r="F248" s="94" t="s">
        <v>0</v>
      </c>
      <c r="H248" s="95">
        <v>7799060</v>
      </c>
      <c r="I248" s="95">
        <f t="shared" si="6"/>
        <v>-7799060</v>
      </c>
      <c r="J248" s="104">
        <v>24763257</v>
      </c>
      <c r="L248" s="103">
        <v>24763257</v>
      </c>
      <c r="M248" s="95">
        <v>16964197</v>
      </c>
      <c r="P248" s="100">
        <f t="shared" si="7"/>
        <v>16964197</v>
      </c>
    </row>
    <row r="249" spans="1:16" x14ac:dyDescent="0.2">
      <c r="A249" s="10" t="s">
        <v>195</v>
      </c>
      <c r="C249" s="10" t="s">
        <v>340</v>
      </c>
      <c r="F249" s="94" t="s">
        <v>0</v>
      </c>
      <c r="H249" s="95">
        <v>6331881.7699999996</v>
      </c>
      <c r="I249" s="95">
        <f t="shared" si="6"/>
        <v>-6331881.7699999996</v>
      </c>
      <c r="J249" s="104">
        <v>48860806</v>
      </c>
      <c r="K249" s="104">
        <v>44478307.539999999</v>
      </c>
      <c r="L249" s="103">
        <v>4382498.46</v>
      </c>
      <c r="N249" s="95">
        <v>1949383.31</v>
      </c>
      <c r="P249" s="100">
        <f t="shared" si="7"/>
        <v>-1949383.31</v>
      </c>
    </row>
    <row r="250" spans="1:16" x14ac:dyDescent="0.2">
      <c r="A250" s="10" t="s">
        <v>196</v>
      </c>
      <c r="C250" s="10" t="s">
        <v>341</v>
      </c>
      <c r="F250" s="94" t="s">
        <v>0</v>
      </c>
      <c r="G250" s="95">
        <v>4365096.7</v>
      </c>
      <c r="I250" s="95">
        <f t="shared" si="6"/>
        <v>4365096.7</v>
      </c>
      <c r="J250" s="104">
        <v>1163892</v>
      </c>
      <c r="K250" s="104">
        <v>5528989</v>
      </c>
      <c r="L250" s="103">
        <v>-4365097</v>
      </c>
      <c r="N250" s="95">
        <v>0.3</v>
      </c>
      <c r="P250" s="100">
        <f t="shared" si="7"/>
        <v>-0.3</v>
      </c>
    </row>
    <row r="251" spans="1:16" x14ac:dyDescent="0.2">
      <c r="A251" s="10" t="s">
        <v>21</v>
      </c>
      <c r="C251" s="10" t="s">
        <v>342</v>
      </c>
      <c r="F251" s="94" t="s">
        <v>0</v>
      </c>
      <c r="G251" s="95">
        <v>32485.067500000001</v>
      </c>
      <c r="I251" s="95">
        <f t="shared" si="6"/>
        <v>32485.067500000001</v>
      </c>
      <c r="J251" s="104">
        <v>71441925.315775618</v>
      </c>
      <c r="K251" s="104">
        <v>69451405</v>
      </c>
      <c r="L251" s="103">
        <v>1990520.3157756042</v>
      </c>
      <c r="M251" s="95">
        <v>2023005.3832756043</v>
      </c>
      <c r="P251" s="100">
        <f t="shared" si="7"/>
        <v>2023005.3832756043</v>
      </c>
    </row>
    <row r="252" spans="1:16" x14ac:dyDescent="0.2">
      <c r="A252" s="10" t="s">
        <v>197</v>
      </c>
      <c r="C252" s="10" t="s">
        <v>343</v>
      </c>
      <c r="F252" s="94" t="s">
        <v>0</v>
      </c>
      <c r="H252" s="95">
        <v>0.99999990000000016</v>
      </c>
      <c r="I252" s="95">
        <f t="shared" si="6"/>
        <v>-0.99999990000000016</v>
      </c>
      <c r="J252" s="104">
        <v>117035437</v>
      </c>
      <c r="K252" s="104">
        <v>117035437.01000001</v>
      </c>
      <c r="L252" s="103">
        <v>-0.01</v>
      </c>
      <c r="N252" s="95">
        <v>1.0099999046325683</v>
      </c>
      <c r="P252" s="100">
        <f t="shared" si="7"/>
        <v>-1.0099999046325683</v>
      </c>
    </row>
    <row r="253" spans="1:16" x14ac:dyDescent="0.2">
      <c r="A253" s="10" t="s">
        <v>198</v>
      </c>
      <c r="C253" s="10" t="s">
        <v>344</v>
      </c>
      <c r="F253" s="94" t="s">
        <v>0</v>
      </c>
      <c r="I253" s="95">
        <f t="shared" si="6"/>
        <v>0</v>
      </c>
      <c r="J253" s="104">
        <v>57856732</v>
      </c>
      <c r="K253" s="104">
        <v>57856732</v>
      </c>
      <c r="L253" s="103">
        <v>0</v>
      </c>
      <c r="P253" s="100">
        <f t="shared" si="7"/>
        <v>0</v>
      </c>
    </row>
    <row r="254" spans="1:16" x14ac:dyDescent="0.2">
      <c r="A254" s="10" t="s">
        <v>199</v>
      </c>
      <c r="C254" s="10" t="s">
        <v>345</v>
      </c>
      <c r="F254" s="94" t="s">
        <v>0</v>
      </c>
      <c r="G254" s="95">
        <v>13196654</v>
      </c>
      <c r="I254" s="95">
        <f t="shared" si="6"/>
        <v>13196654</v>
      </c>
      <c r="J254" s="104">
        <v>51140850</v>
      </c>
      <c r="K254" s="104">
        <v>60002705</v>
      </c>
      <c r="L254" s="103">
        <v>-8861855</v>
      </c>
      <c r="M254" s="95">
        <v>4334799</v>
      </c>
      <c r="P254" s="100">
        <f t="shared" si="7"/>
        <v>4334799</v>
      </c>
    </row>
    <row r="255" spans="1:16" x14ac:dyDescent="0.2">
      <c r="A255" s="10" t="s">
        <v>22</v>
      </c>
      <c r="C255" s="10" t="s">
        <v>346</v>
      </c>
      <c r="F255" s="94" t="s">
        <v>0</v>
      </c>
      <c r="H255" s="95">
        <v>190466.57350000006</v>
      </c>
      <c r="I255" s="95">
        <f t="shared" si="6"/>
        <v>-190466.57350000006</v>
      </c>
      <c r="J255" s="104">
        <v>2292649</v>
      </c>
      <c r="K255" s="104">
        <v>2423813.7500000009</v>
      </c>
      <c r="L255" s="103">
        <v>-131164.7500000009</v>
      </c>
      <c r="N255" s="95">
        <v>321631.3235000011</v>
      </c>
      <c r="P255" s="100">
        <f t="shared" si="7"/>
        <v>-321631.3235000011</v>
      </c>
    </row>
    <row r="256" spans="1:16" x14ac:dyDescent="0.2">
      <c r="A256" s="10" t="s">
        <v>23</v>
      </c>
      <c r="C256" s="10" t="s">
        <v>347</v>
      </c>
      <c r="F256" s="94" t="s">
        <v>12</v>
      </c>
      <c r="H256" s="95">
        <v>2.7998999999999997E-3</v>
      </c>
      <c r="I256" s="95">
        <f t="shared" si="6"/>
        <v>-2.7998999999999997E-3</v>
      </c>
      <c r="L256" s="103">
        <v>0</v>
      </c>
      <c r="N256" s="95">
        <v>2.7998999999999997E-3</v>
      </c>
      <c r="P256" s="100">
        <f t="shared" si="7"/>
        <v>-2.7998999999999997E-3</v>
      </c>
    </row>
    <row r="257" spans="1:16" x14ac:dyDescent="0.2">
      <c r="A257" s="10" t="s">
        <v>200</v>
      </c>
      <c r="C257" s="10" t="s">
        <v>348</v>
      </c>
      <c r="F257" s="94" t="s">
        <v>0</v>
      </c>
      <c r="G257" s="95">
        <v>1000</v>
      </c>
      <c r="I257" s="95">
        <f t="shared" si="6"/>
        <v>1000</v>
      </c>
      <c r="L257" s="103">
        <v>0</v>
      </c>
      <c r="M257" s="95">
        <v>1000</v>
      </c>
      <c r="P257" s="100">
        <f t="shared" si="7"/>
        <v>1000</v>
      </c>
    </row>
    <row r="258" spans="1:16" x14ac:dyDescent="0.2">
      <c r="A258" s="10" t="s">
        <v>201</v>
      </c>
      <c r="C258" s="10" t="s">
        <v>349</v>
      </c>
      <c r="F258" s="94" t="s">
        <v>0</v>
      </c>
      <c r="H258" s="95">
        <v>410</v>
      </c>
      <c r="I258" s="95">
        <f t="shared" si="6"/>
        <v>-410</v>
      </c>
      <c r="J258" s="104">
        <v>410</v>
      </c>
      <c r="L258" s="103">
        <v>410</v>
      </c>
      <c r="P258" s="100">
        <f t="shared" si="7"/>
        <v>0</v>
      </c>
    </row>
    <row r="259" spans="1:16" x14ac:dyDescent="0.2">
      <c r="A259" s="10" t="s">
        <v>202</v>
      </c>
      <c r="C259" s="10" t="s">
        <v>350</v>
      </c>
      <c r="F259" s="94" t="s">
        <v>0</v>
      </c>
      <c r="G259" s="95">
        <v>47746</v>
      </c>
      <c r="I259" s="95">
        <f t="shared" si="6"/>
        <v>47746</v>
      </c>
      <c r="J259" s="104">
        <v>324000</v>
      </c>
      <c r="K259" s="104">
        <v>371746</v>
      </c>
      <c r="L259" s="103">
        <v>-47746</v>
      </c>
      <c r="P259" s="100">
        <f t="shared" si="7"/>
        <v>0</v>
      </c>
    </row>
    <row r="260" spans="1:16" x14ac:dyDescent="0.2">
      <c r="A260" s="10" t="s">
        <v>415</v>
      </c>
      <c r="C260" s="10" t="s">
        <v>419</v>
      </c>
      <c r="F260" s="94" t="s">
        <v>0</v>
      </c>
      <c r="H260" s="95">
        <v>268844</v>
      </c>
      <c r="I260" s="95">
        <f t="shared" si="6"/>
        <v>-268844</v>
      </c>
      <c r="J260" s="104">
        <v>268844</v>
      </c>
      <c r="L260" s="103">
        <v>268844</v>
      </c>
      <c r="P260" s="100">
        <f t="shared" si="7"/>
        <v>0</v>
      </c>
    </row>
    <row r="261" spans="1:16" x14ac:dyDescent="0.2">
      <c r="A261" s="10" t="s">
        <v>203</v>
      </c>
      <c r="C261" s="10" t="s">
        <v>351</v>
      </c>
      <c r="F261" s="94" t="s">
        <v>0</v>
      </c>
      <c r="H261" s="95">
        <v>3.899999999999999E-3</v>
      </c>
      <c r="I261" s="95">
        <f t="shared" si="6"/>
        <v>-3.899999999999999E-3</v>
      </c>
      <c r="L261" s="103">
        <v>0</v>
      </c>
      <c r="N261" s="95">
        <v>3.899999999999999E-3</v>
      </c>
      <c r="P261" s="100">
        <f t="shared" si="7"/>
        <v>-3.899999999999999E-3</v>
      </c>
    </row>
    <row r="262" spans="1:16" x14ac:dyDescent="0.2">
      <c r="A262" s="10" t="s">
        <v>24</v>
      </c>
      <c r="C262" s="10" t="s">
        <v>352</v>
      </c>
      <c r="F262" s="94" t="s">
        <v>0</v>
      </c>
      <c r="G262" s="95">
        <v>408349.2</v>
      </c>
      <c r="I262" s="95">
        <f t="shared" si="6"/>
        <v>408349.2</v>
      </c>
      <c r="J262" s="104">
        <v>244135.06</v>
      </c>
      <c r="K262" s="104">
        <v>408349.2</v>
      </c>
      <c r="L262" s="103">
        <v>-164214.14000000001</v>
      </c>
      <c r="M262" s="95">
        <v>244135.06</v>
      </c>
      <c r="P262" s="100">
        <f t="shared" si="7"/>
        <v>244135.06</v>
      </c>
    </row>
    <row r="263" spans="1:16" x14ac:dyDescent="0.2">
      <c r="A263" s="10" t="s">
        <v>204</v>
      </c>
      <c r="C263" s="10" t="s">
        <v>353</v>
      </c>
      <c r="F263" s="94" t="s">
        <v>0</v>
      </c>
      <c r="G263" s="95">
        <v>19183933.620000102</v>
      </c>
      <c r="I263" s="95">
        <f t="shared" si="6"/>
        <v>19183933.620000102</v>
      </c>
      <c r="J263" s="104">
        <v>724096414.20000005</v>
      </c>
      <c r="K263" s="104">
        <v>720672108.07000005</v>
      </c>
      <c r="L263" s="103">
        <v>3424306.13</v>
      </c>
      <c r="M263" s="95">
        <v>22608239.75</v>
      </c>
      <c r="P263" s="100">
        <f t="shared" si="7"/>
        <v>22608239.75</v>
      </c>
    </row>
    <row r="264" spans="1:16" x14ac:dyDescent="0.2">
      <c r="A264" s="10" t="s">
        <v>103</v>
      </c>
      <c r="C264" s="10" t="s">
        <v>354</v>
      </c>
      <c r="F264" s="94" t="s">
        <v>0</v>
      </c>
      <c r="G264" s="95">
        <v>21438232.059999999</v>
      </c>
      <c r="I264" s="95">
        <f t="shared" si="6"/>
        <v>21438232.059999999</v>
      </c>
      <c r="J264" s="104">
        <v>111195831.98</v>
      </c>
      <c r="K264" s="104">
        <v>129789231.58</v>
      </c>
      <c r="L264" s="103">
        <v>-18593399.600000001</v>
      </c>
      <c r="M264" s="95">
        <v>2844832.46</v>
      </c>
      <c r="P264" s="100">
        <f t="shared" si="7"/>
        <v>2844832.46</v>
      </c>
    </row>
    <row r="265" spans="1:16" x14ac:dyDescent="0.2">
      <c r="A265" s="10" t="s">
        <v>205</v>
      </c>
      <c r="C265" s="10" t="s">
        <v>355</v>
      </c>
      <c r="F265" s="94" t="s">
        <v>12</v>
      </c>
      <c r="G265" s="95">
        <v>4782670.1812000005</v>
      </c>
      <c r="I265" s="95">
        <f t="shared" si="6"/>
        <v>4782670.1812000005</v>
      </c>
      <c r="J265" s="104">
        <v>66507859.75</v>
      </c>
      <c r="K265" s="104">
        <v>67764857.437999994</v>
      </c>
      <c r="L265" s="103">
        <v>-1256997.6879999924</v>
      </c>
      <c r="M265" s="95">
        <v>3525672.4931999971</v>
      </c>
      <c r="P265" s="100">
        <f t="shared" si="7"/>
        <v>3525672.4931999971</v>
      </c>
    </row>
    <row r="266" spans="1:16" x14ac:dyDescent="0.2">
      <c r="A266" s="10" t="s">
        <v>206</v>
      </c>
      <c r="C266" s="10" t="s">
        <v>356</v>
      </c>
      <c r="F266" s="94" t="s">
        <v>406</v>
      </c>
      <c r="G266" s="95">
        <v>29392.6129999</v>
      </c>
      <c r="I266" s="95">
        <f t="shared" si="6"/>
        <v>29392.6129999</v>
      </c>
      <c r="J266" s="104">
        <v>389494442.76958925</v>
      </c>
      <c r="K266" s="104">
        <v>389463096.06380004</v>
      </c>
      <c r="L266" s="103">
        <v>31346.705789184569</v>
      </c>
      <c r="M266" s="95">
        <v>60739.318789062498</v>
      </c>
      <c r="P266" s="100">
        <f t="shared" si="7"/>
        <v>60739.318789062498</v>
      </c>
    </row>
    <row r="267" spans="1:16" x14ac:dyDescent="0.2">
      <c r="A267" s="10" t="s">
        <v>25</v>
      </c>
      <c r="C267" s="10" t="s">
        <v>357</v>
      </c>
      <c r="F267" s="94" t="s">
        <v>0</v>
      </c>
      <c r="G267" s="95">
        <v>7826065.0000003008</v>
      </c>
      <c r="I267" s="95">
        <f t="shared" si="6"/>
        <v>7826065.0000003008</v>
      </c>
      <c r="J267" s="104">
        <v>702773289.15999997</v>
      </c>
      <c r="K267" s="104">
        <v>709685621.10000002</v>
      </c>
      <c r="L267" s="103">
        <v>-6912331.9400000004</v>
      </c>
      <c r="M267" s="95">
        <v>913733.0600004578</v>
      </c>
      <c r="P267" s="100">
        <f t="shared" si="7"/>
        <v>913733.0600004578</v>
      </c>
    </row>
    <row r="268" spans="1:16" x14ac:dyDescent="0.2">
      <c r="A268" s="10" t="s">
        <v>26</v>
      </c>
      <c r="C268" s="10" t="s">
        <v>358</v>
      </c>
      <c r="F268" s="94" t="s">
        <v>0</v>
      </c>
      <c r="H268" s="95">
        <v>4.5998999999999988E-3</v>
      </c>
      <c r="I268" s="95">
        <f t="shared" si="6"/>
        <v>-4.5998999999999988E-3</v>
      </c>
      <c r="J268" s="104">
        <v>581274193.20990002</v>
      </c>
      <c r="K268" s="104">
        <v>581274193.20519996</v>
      </c>
      <c r="L268" s="103">
        <v>4.7002410888671879E-3</v>
      </c>
      <c r="M268" s="95">
        <v>1.003265380859375E-4</v>
      </c>
      <c r="P268" s="100">
        <f t="shared" si="7"/>
        <v>1.003265380859375E-4</v>
      </c>
    </row>
    <row r="269" spans="1:16" x14ac:dyDescent="0.2">
      <c r="A269" s="10" t="s">
        <v>207</v>
      </c>
      <c r="C269" s="10" t="s">
        <v>359</v>
      </c>
      <c r="F269" s="94" t="s">
        <v>0</v>
      </c>
      <c r="I269" s="95">
        <f t="shared" si="6"/>
        <v>0</v>
      </c>
      <c r="J269" s="104">
        <v>106396018.95</v>
      </c>
      <c r="K269" s="104">
        <v>106396018.95</v>
      </c>
      <c r="L269" s="103">
        <v>0</v>
      </c>
      <c r="P269" s="100">
        <f t="shared" si="7"/>
        <v>0</v>
      </c>
    </row>
    <row r="270" spans="1:16" x14ac:dyDescent="0.2">
      <c r="A270" s="10" t="s">
        <v>208</v>
      </c>
      <c r="C270" s="10" t="s">
        <v>360</v>
      </c>
      <c r="F270" s="94" t="s">
        <v>0</v>
      </c>
      <c r="I270" s="95">
        <f t="shared" si="6"/>
        <v>0</v>
      </c>
      <c r="J270" s="104">
        <v>55769618.450000003</v>
      </c>
      <c r="K270" s="104">
        <v>55769618.450000003</v>
      </c>
      <c r="L270" s="103">
        <v>0</v>
      </c>
      <c r="P270" s="100">
        <f t="shared" si="7"/>
        <v>0</v>
      </c>
    </row>
    <row r="271" spans="1:16" x14ac:dyDescent="0.2">
      <c r="A271" s="10" t="s">
        <v>209</v>
      </c>
      <c r="C271" s="10" t="s">
        <v>361</v>
      </c>
      <c r="F271" s="94" t="s">
        <v>0</v>
      </c>
      <c r="I271" s="95">
        <f t="shared" si="6"/>
        <v>0</v>
      </c>
      <c r="J271" s="104">
        <v>547197658.86000001</v>
      </c>
      <c r="K271" s="104">
        <v>547197658.86000001</v>
      </c>
      <c r="L271" s="103">
        <v>0</v>
      </c>
      <c r="P271" s="100">
        <f t="shared" si="7"/>
        <v>0</v>
      </c>
    </row>
    <row r="272" spans="1:16" x14ac:dyDescent="0.2">
      <c r="A272" s="10" t="s">
        <v>210</v>
      </c>
      <c r="C272" s="10" t="s">
        <v>362</v>
      </c>
      <c r="F272" s="94" t="s">
        <v>0</v>
      </c>
      <c r="I272" s="95">
        <f t="shared" si="6"/>
        <v>0</v>
      </c>
      <c r="J272" s="104">
        <v>3099120</v>
      </c>
      <c r="L272" s="103">
        <v>3099120</v>
      </c>
      <c r="M272" s="95">
        <v>3099120</v>
      </c>
      <c r="P272" s="100">
        <f t="shared" si="7"/>
        <v>3099120</v>
      </c>
    </row>
    <row r="273" spans="1:16" x14ac:dyDescent="0.2">
      <c r="A273" s="10" t="s">
        <v>211</v>
      </c>
      <c r="C273" s="10" t="s">
        <v>363</v>
      </c>
      <c r="F273" s="94" t="s">
        <v>0</v>
      </c>
      <c r="I273" s="95">
        <f t="shared" si="6"/>
        <v>0</v>
      </c>
      <c r="J273" s="104">
        <v>3442194.32</v>
      </c>
      <c r="L273" s="103">
        <v>3442194.32</v>
      </c>
      <c r="M273" s="95">
        <v>3442194.32</v>
      </c>
      <c r="P273" s="100">
        <f t="shared" si="7"/>
        <v>3442194.32</v>
      </c>
    </row>
    <row r="274" spans="1:16" x14ac:dyDescent="0.2">
      <c r="A274" s="10" t="s">
        <v>690</v>
      </c>
      <c r="C274" s="10" t="s">
        <v>691</v>
      </c>
      <c r="F274" s="94" t="s">
        <v>0</v>
      </c>
      <c r="I274" s="95">
        <f t="shared" si="6"/>
        <v>0</v>
      </c>
      <c r="J274" s="104">
        <v>9800</v>
      </c>
      <c r="L274" s="103">
        <v>9800</v>
      </c>
      <c r="M274" s="95">
        <v>9800</v>
      </c>
      <c r="P274" s="100">
        <f t="shared" si="7"/>
        <v>9800</v>
      </c>
    </row>
    <row r="275" spans="1:16" x14ac:dyDescent="0.2">
      <c r="A275" s="10" t="s">
        <v>212</v>
      </c>
      <c r="C275" s="10" t="s">
        <v>364</v>
      </c>
      <c r="F275" s="94" t="s">
        <v>0</v>
      </c>
      <c r="I275" s="95">
        <f t="shared" ref="I275:I329" si="8">G275-H275</f>
        <v>0</v>
      </c>
      <c r="J275" s="104">
        <v>259569895.52000001</v>
      </c>
      <c r="L275" s="103">
        <v>259569895.52000001</v>
      </c>
      <c r="M275" s="95">
        <v>259569895.52000001</v>
      </c>
      <c r="P275" s="100">
        <f t="shared" ref="P275:P337" si="9">M275-N275</f>
        <v>259569895.52000001</v>
      </c>
    </row>
    <row r="276" spans="1:16" x14ac:dyDescent="0.2">
      <c r="A276" s="10" t="s">
        <v>213</v>
      </c>
      <c r="C276" s="10" t="s">
        <v>365</v>
      </c>
      <c r="F276" s="94" t="s">
        <v>0</v>
      </c>
      <c r="I276" s="95">
        <f t="shared" si="8"/>
        <v>0</v>
      </c>
      <c r="J276" s="104">
        <v>431593.05489999993</v>
      </c>
      <c r="L276" s="103">
        <v>431593.05490000005</v>
      </c>
      <c r="M276" s="95">
        <v>431593.05490000005</v>
      </c>
      <c r="P276" s="100">
        <f t="shared" si="9"/>
        <v>431593.05490000005</v>
      </c>
    </row>
    <row r="277" spans="1:16" x14ac:dyDescent="0.2">
      <c r="A277" s="10" t="s">
        <v>214</v>
      </c>
      <c r="C277" s="10" t="s">
        <v>366</v>
      </c>
      <c r="F277" s="94" t="s">
        <v>0</v>
      </c>
      <c r="I277" s="95">
        <f t="shared" si="8"/>
        <v>0</v>
      </c>
      <c r="J277" s="104">
        <v>733962.15629999992</v>
      </c>
      <c r="L277" s="103">
        <v>733962.15629999992</v>
      </c>
      <c r="M277" s="95">
        <v>733962.15629999992</v>
      </c>
      <c r="P277" s="100">
        <f t="shared" si="9"/>
        <v>733962.15629999992</v>
      </c>
    </row>
    <row r="278" spans="1:16" x14ac:dyDescent="0.2">
      <c r="A278" s="10" t="s">
        <v>102</v>
      </c>
      <c r="C278" s="10" t="s">
        <v>367</v>
      </c>
      <c r="F278" s="94" t="s">
        <v>0</v>
      </c>
      <c r="I278" s="95">
        <f t="shared" si="8"/>
        <v>0</v>
      </c>
      <c r="J278" s="104">
        <v>2563073.15</v>
      </c>
      <c r="L278" s="103">
        <v>2563073.15</v>
      </c>
      <c r="M278" s="95">
        <v>2563073.15</v>
      </c>
      <c r="P278" s="100">
        <f t="shared" si="9"/>
        <v>2563073.15</v>
      </c>
    </row>
    <row r="279" spans="1:16" x14ac:dyDescent="0.2">
      <c r="A279" s="10" t="s">
        <v>101</v>
      </c>
      <c r="C279" s="10" t="s">
        <v>368</v>
      </c>
      <c r="F279" s="94" t="s">
        <v>0</v>
      </c>
      <c r="I279" s="95">
        <f t="shared" si="8"/>
        <v>0</v>
      </c>
      <c r="J279" s="104">
        <v>1876203.53</v>
      </c>
      <c r="L279" s="103">
        <v>1876203.53</v>
      </c>
      <c r="M279" s="95">
        <v>1876203.53</v>
      </c>
      <c r="P279" s="100">
        <f t="shared" si="9"/>
        <v>1876203.53</v>
      </c>
    </row>
    <row r="280" spans="1:16" x14ac:dyDescent="0.2">
      <c r="A280" s="10" t="s">
        <v>100</v>
      </c>
      <c r="C280" s="10" t="s">
        <v>369</v>
      </c>
      <c r="F280" s="94" t="s">
        <v>0</v>
      </c>
      <c r="I280" s="95">
        <f t="shared" si="8"/>
        <v>0</v>
      </c>
      <c r="J280" s="104">
        <v>1406396.72</v>
      </c>
      <c r="L280" s="103">
        <v>1406396.72</v>
      </c>
      <c r="M280" s="95">
        <v>1406396.72</v>
      </c>
      <c r="P280" s="100">
        <f t="shared" si="9"/>
        <v>1406396.72</v>
      </c>
    </row>
    <row r="281" spans="1:16" x14ac:dyDescent="0.2">
      <c r="A281" s="10" t="s">
        <v>215</v>
      </c>
      <c r="C281" s="10" t="s">
        <v>370</v>
      </c>
      <c r="F281" s="94" t="s">
        <v>0</v>
      </c>
      <c r="I281" s="95">
        <f t="shared" si="8"/>
        <v>0</v>
      </c>
      <c r="J281" s="104">
        <v>5376210</v>
      </c>
      <c r="L281" s="103">
        <v>5376210</v>
      </c>
      <c r="M281" s="95">
        <v>5376210</v>
      </c>
      <c r="P281" s="100">
        <f t="shared" si="9"/>
        <v>5376210</v>
      </c>
    </row>
    <row r="282" spans="1:16" x14ac:dyDescent="0.2">
      <c r="A282" s="10" t="s">
        <v>670</v>
      </c>
      <c r="C282" s="10" t="s">
        <v>671</v>
      </c>
      <c r="F282" s="94" t="s">
        <v>0</v>
      </c>
      <c r="I282" s="95">
        <f t="shared" si="8"/>
        <v>0</v>
      </c>
      <c r="J282" s="104">
        <v>5400</v>
      </c>
      <c r="L282" s="103">
        <v>5400</v>
      </c>
      <c r="M282" s="95">
        <v>5400</v>
      </c>
      <c r="P282" s="100">
        <f t="shared" si="9"/>
        <v>5400</v>
      </c>
    </row>
    <row r="283" spans="1:16" x14ac:dyDescent="0.2">
      <c r="A283" s="10" t="s">
        <v>216</v>
      </c>
      <c r="C283" s="10" t="s">
        <v>371</v>
      </c>
      <c r="F283" s="94" t="s">
        <v>0</v>
      </c>
      <c r="I283" s="95">
        <f t="shared" si="8"/>
        <v>0</v>
      </c>
      <c r="J283" s="104">
        <v>537473.35190000001</v>
      </c>
      <c r="L283" s="103">
        <v>537473.35190000001</v>
      </c>
      <c r="M283" s="95">
        <v>537473.35190000001</v>
      </c>
      <c r="P283" s="100">
        <f t="shared" si="9"/>
        <v>537473.35190000001</v>
      </c>
    </row>
    <row r="284" spans="1:16" x14ac:dyDescent="0.2">
      <c r="A284" s="10" t="s">
        <v>672</v>
      </c>
      <c r="C284" s="10" t="s">
        <v>673</v>
      </c>
      <c r="F284" s="94" t="s">
        <v>0</v>
      </c>
      <c r="I284" s="95">
        <f t="shared" si="8"/>
        <v>0</v>
      </c>
      <c r="J284" s="104">
        <v>1718972.1012773002</v>
      </c>
      <c r="L284" s="103">
        <v>1718972.1012773002</v>
      </c>
      <c r="M284" s="95">
        <v>1718972.1012773002</v>
      </c>
      <c r="P284" s="100">
        <f t="shared" si="9"/>
        <v>1718972.1012773002</v>
      </c>
    </row>
    <row r="285" spans="1:16" x14ac:dyDescent="0.2">
      <c r="A285" s="10" t="s">
        <v>217</v>
      </c>
      <c r="C285" s="10" t="s">
        <v>372</v>
      </c>
      <c r="F285" s="94" t="s">
        <v>0</v>
      </c>
      <c r="I285" s="95">
        <f t="shared" si="8"/>
        <v>0</v>
      </c>
      <c r="J285" s="104">
        <v>911225.1</v>
      </c>
      <c r="L285" s="103">
        <v>911225.1</v>
      </c>
      <c r="M285" s="95">
        <v>911225.1</v>
      </c>
      <c r="P285" s="100">
        <f t="shared" si="9"/>
        <v>911225.1</v>
      </c>
    </row>
    <row r="286" spans="1:16" x14ac:dyDescent="0.2">
      <c r="A286" s="10" t="s">
        <v>218</v>
      </c>
      <c r="C286" s="10" t="s">
        <v>373</v>
      </c>
      <c r="F286" s="94" t="s">
        <v>0</v>
      </c>
      <c r="I286" s="95">
        <f t="shared" si="8"/>
        <v>0</v>
      </c>
      <c r="J286" s="104">
        <v>7016520.8038692996</v>
      </c>
      <c r="L286" s="103">
        <v>7016520.8038692996</v>
      </c>
      <c r="M286" s="95">
        <v>7016520.8038692996</v>
      </c>
      <c r="P286" s="100">
        <f t="shared" si="9"/>
        <v>7016520.8038692996</v>
      </c>
    </row>
    <row r="287" spans="1:16" x14ac:dyDescent="0.2">
      <c r="A287" s="10" t="s">
        <v>716</v>
      </c>
      <c r="C287" s="10" t="s">
        <v>418</v>
      </c>
      <c r="F287" s="94" t="s">
        <v>0</v>
      </c>
      <c r="I287" s="95">
        <f t="shared" si="8"/>
        <v>0</v>
      </c>
      <c r="J287" s="104">
        <v>4835149.0199999996</v>
      </c>
      <c r="L287" s="103">
        <v>4835149.0199999996</v>
      </c>
      <c r="M287" s="95">
        <v>4835149.0199999996</v>
      </c>
      <c r="P287" s="100">
        <f t="shared" si="9"/>
        <v>4835149.0199999996</v>
      </c>
    </row>
    <row r="288" spans="1:16" x14ac:dyDescent="0.2">
      <c r="A288" s="10" t="s">
        <v>674</v>
      </c>
      <c r="C288" s="10" t="s">
        <v>675</v>
      </c>
      <c r="F288" s="94" t="s">
        <v>0</v>
      </c>
      <c r="I288" s="95">
        <f t="shared" si="8"/>
        <v>0</v>
      </c>
      <c r="J288" s="104">
        <v>273000</v>
      </c>
      <c r="L288" s="103">
        <v>273000</v>
      </c>
      <c r="M288" s="95">
        <v>273000</v>
      </c>
      <c r="P288" s="100">
        <f t="shared" si="9"/>
        <v>273000</v>
      </c>
    </row>
    <row r="289" spans="1:16" x14ac:dyDescent="0.2">
      <c r="A289" s="10" t="s">
        <v>676</v>
      </c>
      <c r="C289" s="10" t="s">
        <v>677</v>
      </c>
      <c r="F289" s="94" t="s">
        <v>0</v>
      </c>
      <c r="I289" s="95">
        <f t="shared" si="8"/>
        <v>0</v>
      </c>
      <c r="J289" s="104">
        <v>263575.96000000002</v>
      </c>
      <c r="L289" s="103">
        <v>263575.96000000002</v>
      </c>
      <c r="M289" s="95">
        <v>263575.96000000002</v>
      </c>
      <c r="P289" s="100">
        <f t="shared" si="9"/>
        <v>263575.96000000002</v>
      </c>
    </row>
    <row r="290" spans="1:16" x14ac:dyDescent="0.2">
      <c r="A290" s="10" t="s">
        <v>219</v>
      </c>
      <c r="C290" s="10" t="s">
        <v>374</v>
      </c>
      <c r="F290" s="94" t="s">
        <v>0</v>
      </c>
      <c r="I290" s="95">
        <f t="shared" si="8"/>
        <v>0</v>
      </c>
      <c r="J290" s="104">
        <v>21099724.359999999</v>
      </c>
      <c r="L290" s="103">
        <v>21099724.359999999</v>
      </c>
      <c r="M290" s="95">
        <v>21099724.359999999</v>
      </c>
      <c r="P290" s="100">
        <f t="shared" si="9"/>
        <v>21099724.359999999</v>
      </c>
    </row>
    <row r="291" spans="1:16" x14ac:dyDescent="0.2">
      <c r="A291" s="10" t="s">
        <v>220</v>
      </c>
      <c r="C291" s="10" t="s">
        <v>375</v>
      </c>
      <c r="F291" s="94" t="s">
        <v>0</v>
      </c>
      <c r="I291" s="95">
        <f t="shared" si="8"/>
        <v>0</v>
      </c>
      <c r="J291" s="104">
        <v>1044520.8</v>
      </c>
      <c r="L291" s="103">
        <v>1044520.8</v>
      </c>
      <c r="M291" s="95">
        <v>1044520.8</v>
      </c>
      <c r="P291" s="100">
        <f t="shared" si="9"/>
        <v>1044520.8</v>
      </c>
    </row>
    <row r="292" spans="1:16" x14ac:dyDescent="0.2">
      <c r="A292" s="10" t="s">
        <v>221</v>
      </c>
      <c r="C292" s="10" t="s">
        <v>376</v>
      </c>
      <c r="F292" s="94" t="s">
        <v>0</v>
      </c>
      <c r="I292" s="95">
        <f t="shared" si="8"/>
        <v>0</v>
      </c>
      <c r="J292" s="104">
        <v>43833634.292990007</v>
      </c>
      <c r="L292" s="103">
        <v>43833634.292989999</v>
      </c>
      <c r="M292" s="95">
        <v>43833634.292989999</v>
      </c>
      <c r="P292" s="100">
        <f t="shared" si="9"/>
        <v>43833634.292989999</v>
      </c>
    </row>
    <row r="293" spans="1:16" x14ac:dyDescent="0.2">
      <c r="A293" s="10" t="s">
        <v>222</v>
      </c>
      <c r="C293" s="10" t="s">
        <v>377</v>
      </c>
      <c r="F293" s="94" t="s">
        <v>0</v>
      </c>
      <c r="I293" s="95">
        <f t="shared" si="8"/>
        <v>0</v>
      </c>
      <c r="J293" s="104">
        <v>14591904.999999998</v>
      </c>
      <c r="L293" s="103">
        <v>14591904.999999998</v>
      </c>
      <c r="M293" s="95">
        <v>14591904.999999998</v>
      </c>
      <c r="P293" s="100">
        <f t="shared" si="9"/>
        <v>14591904.999999998</v>
      </c>
    </row>
    <row r="294" spans="1:16" x14ac:dyDescent="0.2">
      <c r="A294" s="10" t="s">
        <v>223</v>
      </c>
      <c r="C294" s="10" t="s">
        <v>378</v>
      </c>
      <c r="F294" s="94" t="s">
        <v>0</v>
      </c>
      <c r="I294" s="95">
        <f t="shared" si="8"/>
        <v>0</v>
      </c>
      <c r="J294" s="104">
        <v>1125549.7690841001</v>
      </c>
      <c r="L294" s="103">
        <v>1125549.7690841001</v>
      </c>
      <c r="M294" s="95">
        <v>1125549.7690841001</v>
      </c>
      <c r="P294" s="100">
        <f t="shared" si="9"/>
        <v>1125549.7690841001</v>
      </c>
    </row>
    <row r="295" spans="1:16" x14ac:dyDescent="0.2">
      <c r="A295" s="10" t="s">
        <v>416</v>
      </c>
      <c r="C295" s="10" t="s">
        <v>417</v>
      </c>
      <c r="F295" s="94" t="s">
        <v>0</v>
      </c>
      <c r="I295" s="95">
        <f t="shared" si="8"/>
        <v>0</v>
      </c>
      <c r="J295" s="104">
        <v>11938</v>
      </c>
      <c r="L295" s="103">
        <v>11938</v>
      </c>
      <c r="M295" s="95">
        <v>11938</v>
      </c>
      <c r="P295" s="100">
        <f t="shared" si="9"/>
        <v>11938</v>
      </c>
    </row>
    <row r="296" spans="1:16" x14ac:dyDescent="0.2">
      <c r="A296" s="10" t="s">
        <v>678</v>
      </c>
      <c r="C296" s="10" t="s">
        <v>679</v>
      </c>
      <c r="F296" s="94" t="s">
        <v>0</v>
      </c>
      <c r="I296" s="95">
        <f t="shared" si="8"/>
        <v>0</v>
      </c>
      <c r="J296" s="104">
        <v>120000</v>
      </c>
      <c r="L296" s="103">
        <v>120000</v>
      </c>
      <c r="M296" s="95">
        <v>120000</v>
      </c>
      <c r="P296" s="100">
        <f t="shared" si="9"/>
        <v>120000</v>
      </c>
    </row>
    <row r="297" spans="1:16" x14ac:dyDescent="0.2">
      <c r="A297" s="10" t="s">
        <v>224</v>
      </c>
      <c r="C297" s="10" t="s">
        <v>379</v>
      </c>
      <c r="F297" s="94" t="s">
        <v>0</v>
      </c>
      <c r="I297" s="95">
        <f t="shared" si="8"/>
        <v>0</v>
      </c>
      <c r="J297" s="104">
        <v>23910.6</v>
      </c>
      <c r="L297" s="103">
        <v>23910.6</v>
      </c>
      <c r="M297" s="95">
        <v>23910.6</v>
      </c>
      <c r="P297" s="100">
        <f t="shared" si="9"/>
        <v>23910.6</v>
      </c>
    </row>
    <row r="298" spans="1:16" x14ac:dyDescent="0.2">
      <c r="A298" s="10" t="s">
        <v>225</v>
      </c>
      <c r="C298" s="10" t="s">
        <v>380</v>
      </c>
      <c r="F298" s="94" t="s">
        <v>0</v>
      </c>
      <c r="I298" s="95">
        <f t="shared" si="8"/>
        <v>0</v>
      </c>
      <c r="J298" s="104">
        <v>89261.8</v>
      </c>
      <c r="L298" s="103">
        <v>89261.8</v>
      </c>
      <c r="M298" s="95">
        <v>89261.8</v>
      </c>
      <c r="P298" s="100">
        <f t="shared" si="9"/>
        <v>89261.8</v>
      </c>
    </row>
    <row r="299" spans="1:16" x14ac:dyDescent="0.2">
      <c r="A299" s="10" t="s">
        <v>226</v>
      </c>
      <c r="C299" s="10" t="s">
        <v>381</v>
      </c>
      <c r="F299" s="94" t="s">
        <v>0</v>
      </c>
      <c r="I299" s="95">
        <f t="shared" si="8"/>
        <v>0</v>
      </c>
      <c r="J299" s="104">
        <v>112891.66</v>
      </c>
      <c r="L299" s="103">
        <v>112891.66</v>
      </c>
      <c r="M299" s="95">
        <v>112891.66</v>
      </c>
      <c r="P299" s="100">
        <f t="shared" si="9"/>
        <v>112891.66</v>
      </c>
    </row>
    <row r="300" spans="1:16" x14ac:dyDescent="0.2">
      <c r="A300" s="10" t="s">
        <v>227</v>
      </c>
      <c r="C300" s="10" t="s">
        <v>382</v>
      </c>
      <c r="F300" s="94" t="s">
        <v>0</v>
      </c>
      <c r="I300" s="95">
        <f t="shared" si="8"/>
        <v>0</v>
      </c>
      <c r="J300" s="104">
        <v>596252.58245670004</v>
      </c>
      <c r="L300" s="103">
        <v>596252.58245669992</v>
      </c>
      <c r="M300" s="95">
        <v>596252.58245669992</v>
      </c>
      <c r="P300" s="100">
        <f t="shared" si="9"/>
        <v>596252.58245669992</v>
      </c>
    </row>
    <row r="301" spans="1:16" x14ac:dyDescent="0.2">
      <c r="A301" s="10" t="s">
        <v>228</v>
      </c>
      <c r="C301" s="10" t="s">
        <v>383</v>
      </c>
      <c r="F301" s="94" t="s">
        <v>0</v>
      </c>
      <c r="I301" s="95">
        <f t="shared" si="8"/>
        <v>0</v>
      </c>
      <c r="J301" s="104">
        <v>30708.38</v>
      </c>
      <c r="L301" s="103">
        <v>30708.38</v>
      </c>
      <c r="M301" s="95">
        <v>30708.38</v>
      </c>
      <c r="P301" s="100">
        <f t="shared" si="9"/>
        <v>30708.38</v>
      </c>
    </row>
    <row r="302" spans="1:16" x14ac:dyDescent="0.2">
      <c r="A302" s="10" t="s">
        <v>229</v>
      </c>
      <c r="C302" s="10" t="s">
        <v>384</v>
      </c>
      <c r="F302" s="94" t="s">
        <v>0</v>
      </c>
      <c r="I302" s="95">
        <f t="shared" si="8"/>
        <v>0</v>
      </c>
      <c r="J302" s="104">
        <v>75095.740000000005</v>
      </c>
      <c r="L302" s="103">
        <v>75095.740000000005</v>
      </c>
      <c r="M302" s="95">
        <v>75095.740000000005</v>
      </c>
      <c r="P302" s="100">
        <f t="shared" si="9"/>
        <v>75095.740000000005</v>
      </c>
    </row>
    <row r="303" spans="1:16" x14ac:dyDescent="0.2">
      <c r="A303" s="10" t="s">
        <v>692</v>
      </c>
      <c r="C303" s="10" t="s">
        <v>385</v>
      </c>
      <c r="F303" s="94" t="s">
        <v>0</v>
      </c>
      <c r="I303" s="95">
        <f t="shared" si="8"/>
        <v>0</v>
      </c>
      <c r="J303" s="104">
        <v>234676</v>
      </c>
      <c r="L303" s="103">
        <v>234676</v>
      </c>
      <c r="M303" s="95">
        <v>234676</v>
      </c>
      <c r="P303" s="100">
        <f t="shared" si="9"/>
        <v>234676</v>
      </c>
    </row>
    <row r="304" spans="1:16" x14ac:dyDescent="0.2">
      <c r="A304" s="10" t="s">
        <v>230</v>
      </c>
      <c r="C304" s="10" t="s">
        <v>386</v>
      </c>
      <c r="F304" s="94" t="s">
        <v>0</v>
      </c>
      <c r="I304" s="95">
        <f t="shared" si="8"/>
        <v>0</v>
      </c>
      <c r="J304" s="104">
        <v>221921.07264600002</v>
      </c>
      <c r="L304" s="103">
        <v>221921.07264600004</v>
      </c>
      <c r="M304" s="95">
        <v>221921.07264600004</v>
      </c>
      <c r="P304" s="100">
        <f t="shared" si="9"/>
        <v>221921.07264600004</v>
      </c>
    </row>
    <row r="305" spans="1:16" x14ac:dyDescent="0.2">
      <c r="A305" s="10" t="s">
        <v>99</v>
      </c>
      <c r="C305" s="10" t="s">
        <v>387</v>
      </c>
      <c r="F305" s="94" t="s">
        <v>0</v>
      </c>
      <c r="I305" s="95">
        <f t="shared" si="8"/>
        <v>0</v>
      </c>
      <c r="J305" s="104">
        <v>88700.13</v>
      </c>
      <c r="L305" s="103">
        <v>88700.13</v>
      </c>
      <c r="M305" s="95">
        <v>88700.13</v>
      </c>
      <c r="P305" s="100">
        <f t="shared" si="9"/>
        <v>88700.13</v>
      </c>
    </row>
    <row r="306" spans="1:16" x14ac:dyDescent="0.2">
      <c r="A306" s="10" t="s">
        <v>231</v>
      </c>
      <c r="C306" s="10" t="s">
        <v>388</v>
      </c>
      <c r="F306" s="94" t="s">
        <v>0</v>
      </c>
      <c r="I306" s="95">
        <f t="shared" si="8"/>
        <v>0</v>
      </c>
      <c r="J306" s="104">
        <v>111300</v>
      </c>
      <c r="L306" s="103">
        <v>111300</v>
      </c>
      <c r="M306" s="95">
        <v>111300</v>
      </c>
      <c r="P306" s="100">
        <f t="shared" si="9"/>
        <v>111300</v>
      </c>
    </row>
    <row r="307" spans="1:16" x14ac:dyDescent="0.2">
      <c r="A307" s="10" t="s">
        <v>680</v>
      </c>
      <c r="C307" s="10" t="s">
        <v>681</v>
      </c>
      <c r="F307" s="94" t="s">
        <v>0</v>
      </c>
      <c r="I307" s="95">
        <f t="shared" si="8"/>
        <v>0</v>
      </c>
      <c r="J307" s="104">
        <v>88000</v>
      </c>
      <c r="L307" s="103">
        <v>88000</v>
      </c>
      <c r="M307" s="95">
        <v>88000</v>
      </c>
      <c r="P307" s="100">
        <f t="shared" si="9"/>
        <v>88000</v>
      </c>
    </row>
    <row r="308" spans="1:16" x14ac:dyDescent="0.2">
      <c r="A308" s="10" t="s">
        <v>98</v>
      </c>
      <c r="C308" s="10" t="s">
        <v>389</v>
      </c>
      <c r="F308" s="94" t="s">
        <v>0</v>
      </c>
      <c r="I308" s="95">
        <f t="shared" si="8"/>
        <v>0</v>
      </c>
      <c r="J308" s="104">
        <v>2103728.2999437</v>
      </c>
      <c r="L308" s="103">
        <v>2103728.2999437</v>
      </c>
      <c r="M308" s="95">
        <v>2103728.2999437</v>
      </c>
      <c r="P308" s="100">
        <f t="shared" si="9"/>
        <v>2103728.2999437</v>
      </c>
    </row>
    <row r="309" spans="1:16" x14ac:dyDescent="0.2">
      <c r="A309" s="10" t="s">
        <v>232</v>
      </c>
      <c r="C309" s="10" t="s">
        <v>390</v>
      </c>
      <c r="F309" s="94" t="s">
        <v>0</v>
      </c>
      <c r="I309" s="95">
        <f t="shared" si="8"/>
        <v>0</v>
      </c>
      <c r="J309" s="104">
        <v>219076.8</v>
      </c>
      <c r="L309" s="103">
        <v>219076.8</v>
      </c>
      <c r="M309" s="95">
        <v>219076.8</v>
      </c>
      <c r="P309" s="100">
        <f t="shared" si="9"/>
        <v>219076.8</v>
      </c>
    </row>
    <row r="310" spans="1:16" x14ac:dyDescent="0.2">
      <c r="A310" s="10" t="s">
        <v>233</v>
      </c>
      <c r="C310" s="10" t="s">
        <v>391</v>
      </c>
      <c r="F310" s="94" t="s">
        <v>0</v>
      </c>
      <c r="I310" s="95">
        <f t="shared" si="8"/>
        <v>0</v>
      </c>
      <c r="J310" s="104">
        <v>322669.19</v>
      </c>
      <c r="L310" s="103">
        <v>322669.19</v>
      </c>
      <c r="M310" s="95">
        <v>322669.19</v>
      </c>
      <c r="P310" s="100">
        <f t="shared" si="9"/>
        <v>322669.19</v>
      </c>
    </row>
    <row r="311" spans="1:16" x14ac:dyDescent="0.2">
      <c r="A311" s="10" t="s">
        <v>234</v>
      </c>
      <c r="C311" s="10" t="s">
        <v>392</v>
      </c>
      <c r="F311" s="94" t="s">
        <v>0</v>
      </c>
      <c r="I311" s="95">
        <f t="shared" si="8"/>
        <v>0</v>
      </c>
      <c r="J311" s="104">
        <v>2966678.15</v>
      </c>
      <c r="L311" s="103">
        <v>2966678.15</v>
      </c>
      <c r="M311" s="95">
        <v>2966678.15</v>
      </c>
      <c r="P311" s="100">
        <f t="shared" si="9"/>
        <v>2966678.15</v>
      </c>
    </row>
    <row r="312" spans="1:16" x14ac:dyDescent="0.2">
      <c r="A312" s="10" t="s">
        <v>27</v>
      </c>
      <c r="C312" s="10" t="s">
        <v>393</v>
      </c>
      <c r="F312" s="94" t="s">
        <v>0</v>
      </c>
      <c r="I312" s="95">
        <f t="shared" si="8"/>
        <v>0</v>
      </c>
      <c r="J312" s="104">
        <v>2124516.2015999998</v>
      </c>
      <c r="L312" s="103">
        <v>2124516.2015999998</v>
      </c>
      <c r="M312" s="95">
        <v>2124516.2015999998</v>
      </c>
      <c r="P312" s="100">
        <f t="shared" si="9"/>
        <v>2124516.2015999998</v>
      </c>
    </row>
    <row r="313" spans="1:16" x14ac:dyDescent="0.2">
      <c r="A313" s="10" t="s">
        <v>235</v>
      </c>
      <c r="C313" s="10" t="s">
        <v>394</v>
      </c>
      <c r="F313" s="94" t="s">
        <v>0</v>
      </c>
      <c r="I313" s="95">
        <f t="shared" si="8"/>
        <v>0</v>
      </c>
      <c r="J313" s="104">
        <v>789349</v>
      </c>
      <c r="L313" s="103">
        <v>789349</v>
      </c>
      <c r="M313" s="95">
        <v>789349</v>
      </c>
      <c r="P313" s="100">
        <f t="shared" si="9"/>
        <v>789349</v>
      </c>
    </row>
    <row r="314" spans="1:16" x14ac:dyDescent="0.2">
      <c r="A314" s="10" t="s">
        <v>236</v>
      </c>
      <c r="C314" s="10" t="s">
        <v>395</v>
      </c>
      <c r="F314" s="94" t="s">
        <v>0</v>
      </c>
      <c r="I314" s="95">
        <f t="shared" si="8"/>
        <v>0</v>
      </c>
      <c r="J314" s="104">
        <v>567275</v>
      </c>
      <c r="L314" s="103">
        <v>567275</v>
      </c>
      <c r="M314" s="95">
        <v>567275</v>
      </c>
      <c r="P314" s="100">
        <f t="shared" si="9"/>
        <v>567275</v>
      </c>
    </row>
    <row r="315" spans="1:16" x14ac:dyDescent="0.2">
      <c r="A315" s="10" t="s">
        <v>28</v>
      </c>
      <c r="C315" s="10" t="s">
        <v>396</v>
      </c>
      <c r="F315" s="94" t="s">
        <v>0</v>
      </c>
      <c r="I315" s="95">
        <f t="shared" si="8"/>
        <v>0</v>
      </c>
      <c r="J315" s="104">
        <v>863216</v>
      </c>
      <c r="L315" s="103">
        <v>863216</v>
      </c>
      <c r="M315" s="95">
        <v>863216</v>
      </c>
      <c r="P315" s="100">
        <f t="shared" si="9"/>
        <v>863216</v>
      </c>
    </row>
    <row r="316" spans="1:16" x14ac:dyDescent="0.2">
      <c r="A316" s="10" t="s">
        <v>29</v>
      </c>
      <c r="C316" s="10" t="s">
        <v>397</v>
      </c>
      <c r="F316" s="94" t="s">
        <v>0</v>
      </c>
      <c r="I316" s="95">
        <f t="shared" si="8"/>
        <v>0</v>
      </c>
      <c r="J316" s="104">
        <v>53105677.399999999</v>
      </c>
      <c r="L316" s="103">
        <v>53105677.399999999</v>
      </c>
      <c r="M316" s="95">
        <v>53105677.399999999</v>
      </c>
      <c r="P316" s="100">
        <f t="shared" si="9"/>
        <v>53105677.399999999</v>
      </c>
    </row>
    <row r="317" spans="1:16" x14ac:dyDescent="0.2">
      <c r="A317" s="10" t="s">
        <v>30</v>
      </c>
      <c r="C317" s="10" t="s">
        <v>398</v>
      </c>
      <c r="F317" s="94" t="s">
        <v>0</v>
      </c>
      <c r="I317" s="95">
        <f t="shared" si="8"/>
        <v>0</v>
      </c>
      <c r="J317" s="104">
        <v>7795607</v>
      </c>
      <c r="L317" s="103">
        <v>7795607</v>
      </c>
      <c r="M317" s="95">
        <v>7795607</v>
      </c>
      <c r="P317" s="100">
        <f t="shared" si="9"/>
        <v>7795607</v>
      </c>
    </row>
    <row r="318" spans="1:16" x14ac:dyDescent="0.2">
      <c r="A318" s="10" t="s">
        <v>31</v>
      </c>
      <c r="C318" s="10" t="s">
        <v>399</v>
      </c>
      <c r="F318" s="94" t="s">
        <v>0</v>
      </c>
      <c r="I318" s="95">
        <f t="shared" si="8"/>
        <v>0</v>
      </c>
      <c r="J318" s="104">
        <v>17794</v>
      </c>
      <c r="L318" s="103">
        <v>17794</v>
      </c>
      <c r="M318" s="95">
        <v>17794</v>
      </c>
      <c r="P318" s="100">
        <f t="shared" si="9"/>
        <v>17794</v>
      </c>
    </row>
    <row r="319" spans="1:16" x14ac:dyDescent="0.2">
      <c r="A319" s="10" t="s">
        <v>237</v>
      </c>
      <c r="C319" s="10" t="s">
        <v>400</v>
      </c>
      <c r="F319" s="94" t="s">
        <v>0</v>
      </c>
      <c r="I319" s="95">
        <f t="shared" si="8"/>
        <v>0</v>
      </c>
      <c r="J319" s="104">
        <v>4980362.7583988002</v>
      </c>
      <c r="L319" s="103">
        <v>4980362.7583988002</v>
      </c>
      <c r="M319" s="95">
        <v>4980362.7583988002</v>
      </c>
      <c r="P319" s="100">
        <f t="shared" si="9"/>
        <v>4980362.7583988002</v>
      </c>
    </row>
    <row r="320" spans="1:16" x14ac:dyDescent="0.2">
      <c r="A320" s="10" t="s">
        <v>717</v>
      </c>
      <c r="C320" s="10" t="s">
        <v>409</v>
      </c>
      <c r="F320" s="94" t="s">
        <v>0</v>
      </c>
      <c r="I320" s="95">
        <f t="shared" si="8"/>
        <v>0</v>
      </c>
      <c r="J320" s="104">
        <v>7556235.25</v>
      </c>
      <c r="L320" s="103">
        <v>7556235.25</v>
      </c>
      <c r="M320" s="95">
        <v>7556235.25</v>
      </c>
      <c r="P320" s="100">
        <f t="shared" si="9"/>
        <v>7556235.25</v>
      </c>
    </row>
    <row r="321" spans="1:16" x14ac:dyDescent="0.2">
      <c r="A321" s="10" t="s">
        <v>32</v>
      </c>
      <c r="C321" s="10" t="s">
        <v>401</v>
      </c>
      <c r="F321" s="94" t="s">
        <v>0</v>
      </c>
      <c r="I321" s="95">
        <f t="shared" si="8"/>
        <v>0</v>
      </c>
      <c r="J321" s="104">
        <v>1094754.9173976001</v>
      </c>
      <c r="L321" s="103">
        <v>1094754.9173976004</v>
      </c>
      <c r="M321" s="95">
        <v>1094754.9173976004</v>
      </c>
      <c r="P321" s="100">
        <f t="shared" si="9"/>
        <v>1094754.9173976004</v>
      </c>
    </row>
    <row r="322" spans="1:16" x14ac:dyDescent="0.2">
      <c r="A322" s="10" t="s">
        <v>682</v>
      </c>
      <c r="C322" s="10" t="s">
        <v>683</v>
      </c>
      <c r="F322" s="94" t="s">
        <v>0</v>
      </c>
      <c r="I322" s="95">
        <f t="shared" si="8"/>
        <v>0</v>
      </c>
      <c r="J322" s="104">
        <v>554704.88079999993</v>
      </c>
      <c r="L322" s="103">
        <v>554704.88080000004</v>
      </c>
      <c r="M322" s="95">
        <v>554704.88080000004</v>
      </c>
      <c r="P322" s="100">
        <f t="shared" si="9"/>
        <v>554704.88080000004</v>
      </c>
    </row>
    <row r="323" spans="1:16" x14ac:dyDescent="0.2">
      <c r="A323" s="10" t="s">
        <v>718</v>
      </c>
      <c r="C323" s="10" t="s">
        <v>706</v>
      </c>
      <c r="F323" s="94" t="s">
        <v>0</v>
      </c>
      <c r="I323" s="95">
        <f t="shared" si="8"/>
        <v>0</v>
      </c>
      <c r="J323" s="104">
        <v>383592.33</v>
      </c>
      <c r="L323" s="103">
        <v>383592.33</v>
      </c>
      <c r="M323" s="95">
        <v>383592.33</v>
      </c>
      <c r="P323" s="100">
        <f t="shared" si="9"/>
        <v>383592.33</v>
      </c>
    </row>
    <row r="324" spans="1:16" x14ac:dyDescent="0.2">
      <c r="A324" s="10" t="s">
        <v>693</v>
      </c>
      <c r="C324" s="10" t="s">
        <v>694</v>
      </c>
      <c r="F324" s="94" t="s">
        <v>0</v>
      </c>
      <c r="I324" s="95">
        <f t="shared" si="8"/>
        <v>0</v>
      </c>
      <c r="J324" s="104">
        <v>5737504.6399999997</v>
      </c>
      <c r="L324" s="103">
        <v>5737504.6399999997</v>
      </c>
      <c r="M324" s="95">
        <v>5737504.6399999997</v>
      </c>
      <c r="P324" s="100">
        <f t="shared" si="9"/>
        <v>5737504.6399999997</v>
      </c>
    </row>
    <row r="325" spans="1:16" x14ac:dyDescent="0.2">
      <c r="A325" s="10" t="s">
        <v>695</v>
      </c>
      <c r="C325" s="10" t="s">
        <v>696</v>
      </c>
      <c r="F325" s="94" t="s">
        <v>0</v>
      </c>
      <c r="I325" s="95">
        <f t="shared" si="8"/>
        <v>0</v>
      </c>
      <c r="J325" s="104">
        <v>327565.24</v>
      </c>
      <c r="L325" s="103">
        <v>327565.24</v>
      </c>
      <c r="M325" s="95">
        <v>327565.24</v>
      </c>
      <c r="P325" s="100">
        <f t="shared" si="9"/>
        <v>327565.24</v>
      </c>
    </row>
    <row r="326" spans="1:16" x14ac:dyDescent="0.2">
      <c r="A326" s="10" t="s">
        <v>697</v>
      </c>
      <c r="C326" s="10" t="s">
        <v>698</v>
      </c>
      <c r="F326" s="94" t="s">
        <v>0</v>
      </c>
      <c r="I326" s="95">
        <f t="shared" si="8"/>
        <v>0</v>
      </c>
      <c r="J326" s="104">
        <v>2693319.64</v>
      </c>
      <c r="L326" s="103">
        <v>2693319.64</v>
      </c>
      <c r="M326" s="95">
        <v>2693319.64</v>
      </c>
      <c r="P326" s="100">
        <f t="shared" si="9"/>
        <v>2693319.64</v>
      </c>
    </row>
    <row r="327" spans="1:16" x14ac:dyDescent="0.2">
      <c r="A327" s="10" t="s">
        <v>699</v>
      </c>
      <c r="C327" s="10" t="s">
        <v>698</v>
      </c>
      <c r="F327" s="94" t="s">
        <v>0</v>
      </c>
      <c r="I327" s="95">
        <f t="shared" si="8"/>
        <v>0</v>
      </c>
      <c r="J327" s="104">
        <v>746998.48</v>
      </c>
      <c r="L327" s="103">
        <v>746998.48</v>
      </c>
      <c r="M327" s="95">
        <v>746998.48</v>
      </c>
      <c r="P327" s="100">
        <f t="shared" si="9"/>
        <v>746998.48</v>
      </c>
    </row>
    <row r="328" spans="1:16" x14ac:dyDescent="0.2">
      <c r="A328" s="10" t="s">
        <v>700</v>
      </c>
      <c r="C328" s="10" t="s">
        <v>698</v>
      </c>
      <c r="F328" s="94" t="s">
        <v>0</v>
      </c>
      <c r="I328" s="95">
        <f t="shared" si="8"/>
        <v>0</v>
      </c>
      <c r="J328" s="104">
        <v>6965921.5300000003</v>
      </c>
      <c r="L328" s="103">
        <v>6965921.5300000003</v>
      </c>
      <c r="M328" s="95">
        <v>6965921.5300000003</v>
      </c>
      <c r="P328" s="100">
        <f t="shared" si="9"/>
        <v>6965921.5300000003</v>
      </c>
    </row>
    <row r="329" spans="1:16" x14ac:dyDescent="0.2">
      <c r="A329" s="10" t="s">
        <v>722</v>
      </c>
      <c r="C329" s="10" t="s">
        <v>744</v>
      </c>
      <c r="F329" s="94" t="s">
        <v>0</v>
      </c>
      <c r="I329" s="95">
        <f t="shared" si="8"/>
        <v>0</v>
      </c>
      <c r="J329" s="104">
        <v>988281</v>
      </c>
      <c r="L329" s="103">
        <v>988281</v>
      </c>
      <c r="M329" s="95">
        <v>988281</v>
      </c>
      <c r="P329" s="100">
        <f t="shared" si="9"/>
        <v>988281</v>
      </c>
    </row>
    <row r="330" spans="1:16" x14ac:dyDescent="0.2">
      <c r="A330" s="10"/>
      <c r="C330" s="10"/>
      <c r="F330" s="94"/>
      <c r="I330" s="95">
        <f>G330-H330</f>
        <v>0</v>
      </c>
      <c r="J330" s="104"/>
      <c r="L330" s="103"/>
      <c r="M330" s="95"/>
      <c r="P330" s="100"/>
    </row>
    <row r="331" spans="1:16" x14ac:dyDescent="0.2">
      <c r="A331" s="10" t="s">
        <v>238</v>
      </c>
      <c r="C331" s="10" t="s">
        <v>402</v>
      </c>
      <c r="F331" s="94" t="s">
        <v>0</v>
      </c>
      <c r="I331" s="95">
        <f t="shared" ref="I331:I338" si="10">G331-H331</f>
        <v>0</v>
      </c>
      <c r="K331" s="104">
        <v>247233005.5</v>
      </c>
      <c r="L331" s="103">
        <v>-247233005.5</v>
      </c>
      <c r="N331" s="95">
        <v>247233005.5</v>
      </c>
      <c r="P331" s="100">
        <f t="shared" si="9"/>
        <v>-247233005.5</v>
      </c>
    </row>
    <row r="332" spans="1:16" x14ac:dyDescent="0.2">
      <c r="A332" s="10" t="s">
        <v>239</v>
      </c>
      <c r="C332" s="10" t="s">
        <v>403</v>
      </c>
      <c r="F332" s="94" t="s">
        <v>0</v>
      </c>
      <c r="I332" s="95">
        <f t="shared" si="10"/>
        <v>0</v>
      </c>
      <c r="K332" s="104">
        <v>236879925</v>
      </c>
      <c r="L332" s="103">
        <v>-236879925</v>
      </c>
      <c r="N332" s="95">
        <v>236879925</v>
      </c>
      <c r="P332" s="100">
        <f t="shared" si="9"/>
        <v>-236879925</v>
      </c>
    </row>
    <row r="333" spans="1:16" x14ac:dyDescent="0.2">
      <c r="A333" s="10" t="s">
        <v>240</v>
      </c>
      <c r="C333" s="10" t="s">
        <v>404</v>
      </c>
      <c r="F333" s="94" t="s">
        <v>0</v>
      </c>
      <c r="I333" s="95">
        <f t="shared" si="10"/>
        <v>0</v>
      </c>
      <c r="K333" s="104">
        <v>101064254.59999999</v>
      </c>
      <c r="L333" s="103">
        <v>-101064254.59999999</v>
      </c>
      <c r="N333" s="95">
        <v>101064254.59999999</v>
      </c>
      <c r="P333" s="100">
        <f t="shared" si="9"/>
        <v>-101064254.59999999</v>
      </c>
    </row>
    <row r="334" spans="1:16" x14ac:dyDescent="0.2">
      <c r="A334" s="10" t="s">
        <v>33</v>
      </c>
      <c r="C334" s="10" t="s">
        <v>405</v>
      </c>
      <c r="F334" s="94" t="s">
        <v>0</v>
      </c>
      <c r="I334" s="95">
        <f t="shared" si="10"/>
        <v>0</v>
      </c>
      <c r="K334" s="104">
        <v>6161533.7474540994</v>
      </c>
      <c r="L334" s="103">
        <v>-6161533.7474540994</v>
      </c>
      <c r="N334" s="95">
        <v>6161533.7474540994</v>
      </c>
      <c r="P334" s="100">
        <f t="shared" si="9"/>
        <v>-6161533.7474540994</v>
      </c>
    </row>
    <row r="335" spans="1:16" x14ac:dyDescent="0.2">
      <c r="A335" s="10" t="s">
        <v>684</v>
      </c>
      <c r="C335" s="10" t="s">
        <v>685</v>
      </c>
      <c r="F335" s="94" t="s">
        <v>0</v>
      </c>
      <c r="I335" s="95">
        <f t="shared" si="10"/>
        <v>0</v>
      </c>
      <c r="K335" s="104">
        <v>199266.57758929997</v>
      </c>
      <c r="L335" s="103">
        <v>-199266.57758929997</v>
      </c>
      <c r="N335" s="95">
        <v>199266.57758929997</v>
      </c>
      <c r="P335" s="100">
        <f t="shared" si="9"/>
        <v>-199266.57758929997</v>
      </c>
    </row>
    <row r="336" spans="1:16" x14ac:dyDescent="0.2">
      <c r="A336" s="10" t="s">
        <v>704</v>
      </c>
      <c r="C336" s="10" t="s">
        <v>705</v>
      </c>
      <c r="F336" s="94" t="s">
        <v>0</v>
      </c>
      <c r="I336" s="95">
        <f t="shared" si="10"/>
        <v>0</v>
      </c>
      <c r="K336" s="104">
        <v>965981.88</v>
      </c>
      <c r="L336" s="103">
        <v>-965981.88</v>
      </c>
      <c r="N336" s="95">
        <v>965981.88</v>
      </c>
      <c r="P336" s="100">
        <f t="shared" si="9"/>
        <v>-965981.88</v>
      </c>
    </row>
    <row r="337" spans="1:16" x14ac:dyDescent="0.2">
      <c r="A337" s="10" t="s">
        <v>719</v>
      </c>
      <c r="C337" s="10" t="s">
        <v>745</v>
      </c>
      <c r="F337" s="94" t="s">
        <v>0</v>
      </c>
      <c r="I337" s="95">
        <f t="shared" si="10"/>
        <v>0</v>
      </c>
      <c r="K337" s="104">
        <v>1513157.87</v>
      </c>
      <c r="L337" s="103">
        <v>-1513157.87</v>
      </c>
      <c r="N337" s="95">
        <v>1513157.87</v>
      </c>
      <c r="P337" s="100">
        <f t="shared" si="9"/>
        <v>-1513157.87</v>
      </c>
    </row>
    <row r="338" spans="1:16" x14ac:dyDescent="0.2">
      <c r="A338" s="10" t="s">
        <v>707</v>
      </c>
      <c r="C338" s="10" t="s">
        <v>708</v>
      </c>
      <c r="F338" s="94" t="s">
        <v>0</v>
      </c>
      <c r="G338" s="95">
        <v>0.43592090000000006</v>
      </c>
      <c r="I338" s="95">
        <f t="shared" si="10"/>
        <v>0.43592090000000006</v>
      </c>
      <c r="L338" s="103">
        <v>0</v>
      </c>
      <c r="M338" s="95">
        <v>0.43592090000000006</v>
      </c>
    </row>
    <row r="340" spans="1:16" x14ac:dyDescent="0.2">
      <c r="F340" s="96" t="s">
        <v>746</v>
      </c>
      <c r="G340" s="97">
        <v>322362275.60399991</v>
      </c>
      <c r="H340" s="97">
        <v>322362275.6039995</v>
      </c>
      <c r="I340" s="97"/>
      <c r="J340" s="105">
        <v>5883129163.188282</v>
      </c>
      <c r="K340" s="105">
        <v>5883129163.188282</v>
      </c>
      <c r="L340" s="105">
        <v>0</v>
      </c>
      <c r="M340" s="97">
        <v>817196752.80692816</v>
      </c>
      <c r="N340" s="97">
        <v>817196752.80692875</v>
      </c>
    </row>
    <row r="343" spans="1:16" x14ac:dyDescent="0.2">
      <c r="A343" s="57">
        <v>43556</v>
      </c>
      <c r="C343" s="98" t="s">
        <v>747</v>
      </c>
      <c r="G343" s="98" t="s">
        <v>748</v>
      </c>
      <c r="N343" s="9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8"/>
  <sheetViews>
    <sheetView zoomScaleNormal="100" workbookViewId="0">
      <selection activeCell="F19" sqref="F19"/>
    </sheetView>
  </sheetViews>
  <sheetFormatPr defaultColWidth="9.140625" defaultRowHeight="15" x14ac:dyDescent="0.25"/>
  <cols>
    <col min="1" max="1" width="83.42578125" style="133" customWidth="1"/>
    <col min="2" max="2" width="15.7109375" style="132" customWidth="1"/>
    <col min="3" max="3" width="2.28515625" style="132" customWidth="1"/>
    <col min="4" max="4" width="15.7109375" style="132" customWidth="1"/>
    <col min="5" max="5" width="2.42578125" style="132" customWidth="1"/>
    <col min="6" max="6" width="10.5703125" style="133" bestFit="1" customWidth="1"/>
    <col min="7" max="7" width="9.140625" style="133"/>
    <col min="8" max="8" width="10.7109375" style="133" bestFit="1" customWidth="1"/>
    <col min="9" max="9" width="12.28515625" style="133" bestFit="1" customWidth="1"/>
    <col min="10" max="16384" width="9.140625" style="133"/>
  </cols>
  <sheetData>
    <row r="1" spans="1:5" x14ac:dyDescent="0.25">
      <c r="A1" s="131" t="s">
        <v>954</v>
      </c>
    </row>
    <row r="2" spans="1:5" x14ac:dyDescent="0.25">
      <c r="A2" s="134" t="s">
        <v>767</v>
      </c>
    </row>
    <row r="3" spans="1:5" x14ac:dyDescent="0.25">
      <c r="A3" s="134" t="s">
        <v>768</v>
      </c>
    </row>
    <row r="4" spans="1:5" x14ac:dyDescent="0.25">
      <c r="A4" s="134" t="s">
        <v>769</v>
      </c>
    </row>
    <row r="5" spans="1:5" x14ac:dyDescent="0.25">
      <c r="A5" s="135" t="s">
        <v>770</v>
      </c>
    </row>
    <row r="6" spans="1:5" x14ac:dyDescent="0.25">
      <c r="A6" s="136"/>
      <c r="B6" s="137" t="s">
        <v>771</v>
      </c>
      <c r="C6" s="137"/>
      <c r="D6" s="137" t="s">
        <v>771</v>
      </c>
    </row>
    <row r="7" spans="1:5" x14ac:dyDescent="0.25">
      <c r="A7" s="136"/>
      <c r="B7" s="137" t="s">
        <v>772</v>
      </c>
      <c r="C7" s="137"/>
      <c r="D7" s="137" t="s">
        <v>773</v>
      </c>
      <c r="E7" s="133"/>
    </row>
    <row r="8" spans="1:5" x14ac:dyDescent="0.25">
      <c r="A8" s="135" t="s">
        <v>774</v>
      </c>
      <c r="B8" s="138"/>
      <c r="C8" s="138"/>
      <c r="D8" s="138"/>
      <c r="E8" s="133"/>
    </row>
    <row r="9" spans="1:5" x14ac:dyDescent="0.25">
      <c r="A9" s="135"/>
      <c r="B9" s="138"/>
      <c r="C9" s="138"/>
      <c r="D9" s="138"/>
      <c r="E9" s="133"/>
    </row>
    <row r="10" spans="1:5" x14ac:dyDescent="0.25">
      <c r="A10" s="139" t="s">
        <v>38</v>
      </c>
      <c r="B10" s="140"/>
      <c r="C10" s="140"/>
      <c r="D10" s="140"/>
      <c r="E10" s="133"/>
    </row>
    <row r="11" spans="1:5" x14ac:dyDescent="0.25">
      <c r="A11" s="141" t="s">
        <v>775</v>
      </c>
      <c r="B11" s="142">
        <v>12962428.720000001</v>
      </c>
      <c r="C11" s="143"/>
      <c r="D11" s="142">
        <v>3054400</v>
      </c>
      <c r="E11" s="133"/>
    </row>
    <row r="12" spans="1:5" x14ac:dyDescent="0.25">
      <c r="A12" s="141" t="s">
        <v>61</v>
      </c>
      <c r="B12" s="144"/>
      <c r="C12" s="143"/>
      <c r="D12" s="144"/>
      <c r="E12" s="133"/>
    </row>
    <row r="13" spans="1:5" ht="16.5" customHeight="1" x14ac:dyDescent="0.25">
      <c r="A13" s="145" t="s">
        <v>776</v>
      </c>
      <c r="B13" s="142"/>
      <c r="C13" s="143"/>
      <c r="D13" s="142"/>
      <c r="E13" s="133"/>
    </row>
    <row r="14" spans="1:5" ht="16.5" customHeight="1" x14ac:dyDescent="0.25">
      <c r="A14" s="145" t="s">
        <v>777</v>
      </c>
      <c r="B14" s="142"/>
      <c r="C14" s="143"/>
      <c r="D14" s="142"/>
      <c r="E14" s="133"/>
    </row>
    <row r="15" spans="1:5" x14ac:dyDescent="0.25">
      <c r="A15" s="145" t="s">
        <v>778</v>
      </c>
      <c r="B15" s="142"/>
      <c r="C15" s="143"/>
      <c r="D15" s="142"/>
      <c r="E15" s="133"/>
    </row>
    <row r="16" spans="1:5" x14ac:dyDescent="0.25">
      <c r="A16" s="145" t="s">
        <v>779</v>
      </c>
      <c r="B16" s="142"/>
      <c r="C16" s="143"/>
      <c r="D16" s="142"/>
      <c r="E16" s="133"/>
    </row>
    <row r="17" spans="1:5" x14ac:dyDescent="0.25">
      <c r="A17" s="141" t="s">
        <v>410</v>
      </c>
      <c r="B17" s="144"/>
      <c r="C17" s="143"/>
      <c r="D17" s="144"/>
      <c r="E17" s="133"/>
    </row>
    <row r="18" spans="1:5" x14ac:dyDescent="0.25">
      <c r="A18" s="145" t="s">
        <v>780</v>
      </c>
      <c r="B18" s="142">
        <v>85247466.320000008</v>
      </c>
      <c r="C18" s="143"/>
      <c r="D18" s="142">
        <v>102121071</v>
      </c>
      <c r="E18" s="133"/>
    </row>
    <row r="19" spans="1:5" ht="16.5" customHeight="1" x14ac:dyDescent="0.25">
      <c r="A19" s="145" t="s">
        <v>781</v>
      </c>
      <c r="B19" s="142"/>
      <c r="C19" s="143"/>
      <c r="D19" s="142"/>
      <c r="E19" s="133"/>
    </row>
    <row r="20" spans="1:5" ht="16.5" customHeight="1" x14ac:dyDescent="0.25">
      <c r="A20" s="145" t="s">
        <v>782</v>
      </c>
      <c r="B20" s="142"/>
      <c r="C20" s="143"/>
      <c r="D20" s="142"/>
      <c r="E20" s="133"/>
    </row>
    <row r="21" spans="1:5" x14ac:dyDescent="0.25">
      <c r="A21" s="145" t="s">
        <v>408</v>
      </c>
      <c r="B21" s="142">
        <v>265115951.91999999</v>
      </c>
      <c r="C21" s="143"/>
      <c r="D21" s="142">
        <v>198669071</v>
      </c>
      <c r="E21" s="133"/>
    </row>
    <row r="22" spans="1:5" x14ac:dyDescent="0.25">
      <c r="A22" s="145" t="s">
        <v>783</v>
      </c>
      <c r="B22" s="142"/>
      <c r="C22" s="143"/>
      <c r="D22" s="142"/>
      <c r="E22" s="133"/>
    </row>
    <row r="23" spans="1:5" x14ac:dyDescent="0.25">
      <c r="A23" s="141" t="s">
        <v>784</v>
      </c>
      <c r="B23" s="143"/>
      <c r="C23" s="143"/>
      <c r="D23" s="143"/>
      <c r="E23" s="133"/>
    </row>
    <row r="24" spans="1:5" x14ac:dyDescent="0.25">
      <c r="A24" s="145" t="s">
        <v>785</v>
      </c>
      <c r="B24" s="142">
        <v>34088671</v>
      </c>
      <c r="C24" s="143"/>
      <c r="D24" s="142">
        <v>44107885</v>
      </c>
      <c r="E24" s="133"/>
    </row>
    <row r="25" spans="1:5" x14ac:dyDescent="0.25">
      <c r="A25" s="145" t="s">
        <v>786</v>
      </c>
      <c r="B25" s="142"/>
      <c r="C25" s="143"/>
      <c r="D25" s="142"/>
      <c r="E25" s="133"/>
    </row>
    <row r="26" spans="1:5" x14ac:dyDescent="0.25">
      <c r="A26" s="145" t="s">
        <v>787</v>
      </c>
      <c r="B26" s="142"/>
      <c r="C26" s="143"/>
      <c r="D26" s="142"/>
      <c r="E26" s="133"/>
    </row>
    <row r="27" spans="1:5" x14ac:dyDescent="0.25">
      <c r="A27" s="145" t="s">
        <v>788</v>
      </c>
      <c r="B27" s="142">
        <v>2298953.73</v>
      </c>
      <c r="C27" s="143"/>
      <c r="D27" s="142">
        <v>2116085</v>
      </c>
      <c r="E27" s="133"/>
    </row>
    <row r="28" spans="1:5" x14ac:dyDescent="0.25">
      <c r="A28" s="145" t="s">
        <v>789</v>
      </c>
      <c r="B28" s="142">
        <v>255454865.19</v>
      </c>
      <c r="C28" s="143"/>
      <c r="D28" s="142">
        <v>135145445</v>
      </c>
      <c r="E28" s="133"/>
    </row>
    <row r="29" spans="1:5" x14ac:dyDescent="0.25">
      <c r="A29" s="145" t="s">
        <v>790</v>
      </c>
      <c r="B29" s="142"/>
      <c r="C29" s="143"/>
      <c r="D29" s="142"/>
      <c r="E29" s="133"/>
    </row>
    <row r="30" spans="1:5" x14ac:dyDescent="0.25">
      <c r="A30" s="145" t="s">
        <v>791</v>
      </c>
      <c r="B30" s="142"/>
      <c r="C30" s="143"/>
      <c r="D30" s="142"/>
      <c r="E30" s="133"/>
    </row>
    <row r="31" spans="1:5" x14ac:dyDescent="0.25">
      <c r="A31" s="141" t="s">
        <v>411</v>
      </c>
      <c r="B31" s="142">
        <v>18412885.09</v>
      </c>
      <c r="C31" s="143"/>
      <c r="D31" s="142">
        <v>11605507</v>
      </c>
      <c r="E31" s="133"/>
    </row>
    <row r="32" spans="1:5" x14ac:dyDescent="0.25">
      <c r="A32" s="141" t="s">
        <v>792</v>
      </c>
      <c r="B32" s="142"/>
      <c r="C32" s="143"/>
      <c r="D32" s="142"/>
      <c r="E32" s="133"/>
    </row>
    <row r="33" spans="1:5" x14ac:dyDescent="0.25">
      <c r="A33" s="141" t="s">
        <v>793</v>
      </c>
      <c r="B33" s="146">
        <v>673581221.97000003</v>
      </c>
      <c r="C33" s="147"/>
      <c r="D33" s="146">
        <f>SUM(D11:D32)</f>
        <v>496819464</v>
      </c>
      <c r="E33" s="133"/>
    </row>
    <row r="34" spans="1:5" x14ac:dyDescent="0.25">
      <c r="A34" s="141"/>
      <c r="B34" s="143"/>
      <c r="C34" s="143"/>
      <c r="D34" s="143"/>
      <c r="E34" s="133"/>
    </row>
    <row r="35" spans="1:5" x14ac:dyDescent="0.25">
      <c r="A35" s="141" t="s">
        <v>794</v>
      </c>
      <c r="B35" s="143"/>
      <c r="C35" s="143"/>
      <c r="D35" s="143"/>
      <c r="E35" s="133"/>
    </row>
    <row r="36" spans="1:5" x14ac:dyDescent="0.25">
      <c r="A36" s="141" t="s">
        <v>64</v>
      </c>
      <c r="B36" s="143"/>
      <c r="C36" s="143"/>
      <c r="D36" s="143"/>
      <c r="E36" s="133"/>
    </row>
    <row r="37" spans="1:5" x14ac:dyDescent="0.25">
      <c r="A37" s="145" t="s">
        <v>795</v>
      </c>
      <c r="B37" s="142"/>
      <c r="C37" s="143"/>
      <c r="D37" s="142"/>
      <c r="E37" s="133"/>
    </row>
    <row r="38" spans="1:5" x14ac:dyDescent="0.25">
      <c r="A38" s="145" t="s">
        <v>796</v>
      </c>
      <c r="B38" s="142"/>
      <c r="C38" s="143"/>
      <c r="D38" s="142"/>
      <c r="E38" s="133"/>
    </row>
    <row r="39" spans="1:5" x14ac:dyDescent="0.25">
      <c r="A39" s="145" t="s">
        <v>797</v>
      </c>
      <c r="B39" s="142"/>
      <c r="C39" s="143"/>
      <c r="D39" s="142"/>
      <c r="E39" s="133"/>
    </row>
    <row r="40" spans="1:5" x14ac:dyDescent="0.25">
      <c r="A40" s="145" t="s">
        <v>798</v>
      </c>
      <c r="B40" s="142"/>
      <c r="C40" s="143"/>
      <c r="D40" s="142"/>
      <c r="E40" s="133"/>
    </row>
    <row r="41" spans="1:5" x14ac:dyDescent="0.25">
      <c r="A41" s="145" t="s">
        <v>799</v>
      </c>
      <c r="B41" s="142"/>
      <c r="C41" s="143"/>
      <c r="D41" s="142"/>
      <c r="E41" s="133"/>
    </row>
    <row r="42" spans="1:5" x14ac:dyDescent="0.25">
      <c r="A42" s="145" t="s">
        <v>800</v>
      </c>
      <c r="B42" s="142"/>
      <c r="C42" s="143"/>
      <c r="D42" s="142"/>
      <c r="E42" s="133"/>
    </row>
    <row r="43" spans="1:5" x14ac:dyDescent="0.25">
      <c r="A43" s="141" t="s">
        <v>801</v>
      </c>
      <c r="B43" s="143"/>
      <c r="C43" s="143"/>
      <c r="D43" s="143"/>
      <c r="E43" s="133"/>
    </row>
    <row r="44" spans="1:5" x14ac:dyDescent="0.25">
      <c r="A44" s="145" t="s">
        <v>802</v>
      </c>
      <c r="B44" s="142">
        <v>2856000</v>
      </c>
      <c r="C44" s="143"/>
      <c r="D44" s="142">
        <v>115059100</v>
      </c>
      <c r="E44" s="133"/>
    </row>
    <row r="45" spans="1:5" x14ac:dyDescent="0.25">
      <c r="A45" s="145" t="s">
        <v>49</v>
      </c>
      <c r="B45" s="142">
        <v>138285487.37512982</v>
      </c>
      <c r="C45" s="143"/>
      <c r="D45" s="142">
        <v>143069004</v>
      </c>
      <c r="E45" s="133"/>
    </row>
    <row r="46" spans="1:5" x14ac:dyDescent="0.25">
      <c r="A46" s="145" t="s">
        <v>803</v>
      </c>
      <c r="B46" s="142">
        <v>4438169.2450192915</v>
      </c>
      <c r="C46" s="143"/>
      <c r="D46" s="142">
        <v>4623689</v>
      </c>
      <c r="E46" s="133"/>
    </row>
    <row r="47" spans="1:5" x14ac:dyDescent="0.25">
      <c r="A47" s="145" t="s">
        <v>804</v>
      </c>
      <c r="B47" s="142"/>
      <c r="C47" s="143"/>
      <c r="D47" s="142"/>
      <c r="E47" s="133"/>
    </row>
    <row r="48" spans="1:5" x14ac:dyDescent="0.25">
      <c r="A48" s="145" t="s">
        <v>805</v>
      </c>
      <c r="B48" s="142"/>
      <c r="C48" s="143"/>
      <c r="D48" s="142"/>
      <c r="E48" s="133"/>
    </row>
    <row r="49" spans="1:5" x14ac:dyDescent="0.25">
      <c r="A49" s="141" t="s">
        <v>806</v>
      </c>
      <c r="B49" s="142"/>
      <c r="C49" s="143"/>
      <c r="D49" s="142"/>
      <c r="E49" s="133"/>
    </row>
    <row r="50" spans="1:5" x14ac:dyDescent="0.25">
      <c r="A50" s="141" t="s">
        <v>807</v>
      </c>
      <c r="B50" s="143"/>
      <c r="C50" s="143"/>
      <c r="D50" s="143"/>
      <c r="E50" s="133"/>
    </row>
    <row r="51" spans="1:5" x14ac:dyDescent="0.25">
      <c r="A51" s="145" t="s">
        <v>808</v>
      </c>
      <c r="B51" s="142"/>
      <c r="C51" s="143"/>
      <c r="D51" s="142"/>
      <c r="E51" s="133"/>
    </row>
    <row r="52" spans="1:5" x14ac:dyDescent="0.25">
      <c r="A52" s="145" t="s">
        <v>809</v>
      </c>
      <c r="B52" s="142"/>
      <c r="C52" s="143"/>
      <c r="D52" s="142"/>
      <c r="E52" s="133"/>
    </row>
    <row r="53" spans="1:5" x14ac:dyDescent="0.25">
      <c r="A53" s="145" t="s">
        <v>810</v>
      </c>
      <c r="B53" s="142"/>
      <c r="C53" s="143"/>
      <c r="D53" s="142"/>
      <c r="E53" s="133"/>
    </row>
    <row r="54" spans="1:5" x14ac:dyDescent="0.25">
      <c r="A54" s="141" t="s">
        <v>811</v>
      </c>
      <c r="B54" s="142"/>
      <c r="C54" s="143"/>
      <c r="D54" s="142"/>
      <c r="E54" s="133"/>
    </row>
    <row r="55" spans="1:5" x14ac:dyDescent="0.25">
      <c r="A55" s="141" t="s">
        <v>812</v>
      </c>
      <c r="B55" s="146">
        <v>145579656.62014911</v>
      </c>
      <c r="C55" s="147"/>
      <c r="D55" s="146">
        <f>SUM(D37:D54)</f>
        <v>262751793</v>
      </c>
      <c r="E55" s="133"/>
    </row>
    <row r="56" spans="1:5" x14ac:dyDescent="0.25">
      <c r="A56" s="141"/>
      <c r="B56" s="148"/>
      <c r="C56" s="148"/>
      <c r="D56" s="148"/>
      <c r="E56" s="133"/>
    </row>
    <row r="57" spans="1:5" ht="15.75" thickBot="1" x14ac:dyDescent="0.3">
      <c r="A57" s="141" t="s">
        <v>813</v>
      </c>
      <c r="B57" s="149">
        <v>819160878.59014916</v>
      </c>
      <c r="C57" s="147"/>
      <c r="D57" s="149">
        <f>D55+D33</f>
        <v>759571257</v>
      </c>
      <c r="E57" s="133"/>
    </row>
    <row r="58" spans="1:5" ht="15.75" thickTop="1" x14ac:dyDescent="0.25">
      <c r="A58" s="150"/>
      <c r="B58" s="143"/>
      <c r="C58" s="143"/>
      <c r="D58" s="143"/>
      <c r="E58" s="133"/>
    </row>
    <row r="59" spans="1:5" x14ac:dyDescent="0.25">
      <c r="A59" s="135" t="s">
        <v>814</v>
      </c>
      <c r="B59" s="143"/>
      <c r="C59" s="143"/>
      <c r="D59" s="143"/>
      <c r="E59" s="133"/>
    </row>
    <row r="60" spans="1:5" x14ac:dyDescent="0.25">
      <c r="A60" s="135"/>
      <c r="B60" s="143"/>
      <c r="C60" s="143"/>
      <c r="D60" s="143"/>
      <c r="E60" s="133"/>
    </row>
    <row r="61" spans="1:5" x14ac:dyDescent="0.25">
      <c r="A61" s="141" t="s">
        <v>35</v>
      </c>
      <c r="B61" s="143"/>
      <c r="C61" s="143"/>
      <c r="D61" s="143"/>
      <c r="E61" s="133"/>
    </row>
    <row r="62" spans="1:5" x14ac:dyDescent="0.25">
      <c r="A62" s="145" t="s">
        <v>65</v>
      </c>
      <c r="B62" s="142"/>
      <c r="C62" s="143"/>
      <c r="D62" s="142"/>
      <c r="E62" s="133"/>
    </row>
    <row r="63" spans="1:5" x14ac:dyDescent="0.25">
      <c r="A63" s="145" t="s">
        <v>815</v>
      </c>
      <c r="B63" s="142"/>
      <c r="C63" s="143"/>
      <c r="D63" s="142"/>
      <c r="E63" s="133"/>
    </row>
    <row r="64" spans="1:5" x14ac:dyDescent="0.25">
      <c r="A64" s="145" t="s">
        <v>816</v>
      </c>
      <c r="B64" s="142"/>
      <c r="C64" s="143"/>
      <c r="D64" s="142"/>
      <c r="E64" s="133"/>
    </row>
    <row r="65" spans="1:5" x14ac:dyDescent="0.25">
      <c r="A65" s="145" t="s">
        <v>817</v>
      </c>
      <c r="B65" s="142">
        <v>361584772</v>
      </c>
      <c r="C65" s="143"/>
      <c r="D65" s="142">
        <v>224647740</v>
      </c>
      <c r="E65" s="133"/>
    </row>
    <row r="66" spans="1:5" x14ac:dyDescent="0.25">
      <c r="A66" s="145" t="s">
        <v>818</v>
      </c>
      <c r="B66" s="142"/>
      <c r="C66" s="143"/>
      <c r="D66" s="142"/>
      <c r="E66" s="133"/>
    </row>
    <row r="67" spans="1:5" x14ac:dyDescent="0.25">
      <c r="A67" s="145" t="s">
        <v>819</v>
      </c>
      <c r="B67" s="142"/>
      <c r="C67" s="143"/>
      <c r="D67" s="142"/>
      <c r="E67" s="133"/>
    </row>
    <row r="68" spans="1:5" x14ac:dyDescent="0.25">
      <c r="A68" s="145" t="s">
        <v>820</v>
      </c>
      <c r="B68" s="142"/>
      <c r="C68" s="143"/>
      <c r="D68" s="142"/>
      <c r="E68" s="133"/>
    </row>
    <row r="69" spans="1:5" x14ac:dyDescent="0.25">
      <c r="A69" s="145" t="s">
        <v>821</v>
      </c>
      <c r="B69" s="142">
        <v>1908170</v>
      </c>
      <c r="C69" s="143"/>
      <c r="D69" s="142">
        <v>1936603</v>
      </c>
      <c r="E69" s="133"/>
    </row>
    <row r="70" spans="1:5" x14ac:dyDescent="0.25">
      <c r="A70" s="145" t="s">
        <v>822</v>
      </c>
      <c r="B70" s="142">
        <v>54992</v>
      </c>
      <c r="C70" s="143"/>
      <c r="D70" s="142">
        <v>57755</v>
      </c>
      <c r="E70" s="133"/>
    </row>
    <row r="71" spans="1:5" x14ac:dyDescent="0.25">
      <c r="A71" s="145" t="s">
        <v>823</v>
      </c>
      <c r="B71" s="142"/>
      <c r="C71" s="143"/>
      <c r="D71" s="142"/>
      <c r="E71" s="133"/>
    </row>
    <row r="72" spans="1:5" x14ac:dyDescent="0.25">
      <c r="A72" s="141" t="s">
        <v>824</v>
      </c>
      <c r="B72" s="142"/>
      <c r="C72" s="143"/>
      <c r="D72" s="142"/>
      <c r="E72" s="133"/>
    </row>
    <row r="73" spans="1:5" x14ac:dyDescent="0.25">
      <c r="A73" s="141" t="s">
        <v>825</v>
      </c>
      <c r="B73" s="142"/>
      <c r="C73" s="143"/>
      <c r="D73" s="142"/>
      <c r="E73" s="133"/>
    </row>
    <row r="74" spans="1:5" x14ac:dyDescent="0.25">
      <c r="A74" s="141" t="s">
        <v>66</v>
      </c>
      <c r="B74" s="142"/>
      <c r="C74" s="143"/>
      <c r="D74" s="142"/>
      <c r="E74" s="133"/>
    </row>
    <row r="75" spans="1:5" x14ac:dyDescent="0.25">
      <c r="A75" s="141" t="s">
        <v>826</v>
      </c>
      <c r="B75" s="146">
        <v>363547934</v>
      </c>
      <c r="C75" s="147"/>
      <c r="D75" s="146">
        <f>SUM(D62:D74)</f>
        <v>226642098</v>
      </c>
      <c r="E75" s="133"/>
    </row>
    <row r="76" spans="1:5" x14ac:dyDescent="0.25">
      <c r="A76" s="141"/>
      <c r="B76" s="143"/>
      <c r="C76" s="143"/>
      <c r="D76" s="143"/>
      <c r="E76" s="133"/>
    </row>
    <row r="77" spans="1:5" x14ac:dyDescent="0.25">
      <c r="A77" s="141" t="s">
        <v>407</v>
      </c>
      <c r="B77" s="143"/>
      <c r="C77" s="143"/>
      <c r="D77" s="143"/>
      <c r="E77" s="133"/>
    </row>
    <row r="78" spans="1:5" x14ac:dyDescent="0.25">
      <c r="A78" s="145" t="s">
        <v>65</v>
      </c>
      <c r="B78" s="142">
        <v>0</v>
      </c>
      <c r="C78" s="143"/>
      <c r="D78" s="142">
        <v>70393410</v>
      </c>
      <c r="E78" s="133"/>
    </row>
    <row r="79" spans="1:5" x14ac:dyDescent="0.25">
      <c r="A79" s="145" t="s">
        <v>815</v>
      </c>
      <c r="B79" s="142">
        <v>985188.08</v>
      </c>
      <c r="C79" s="143"/>
      <c r="D79" s="142">
        <v>1275064</v>
      </c>
      <c r="E79" s="133"/>
    </row>
    <row r="80" spans="1:5" x14ac:dyDescent="0.25">
      <c r="A80" s="145" t="s">
        <v>816</v>
      </c>
      <c r="B80" s="142"/>
      <c r="C80" s="143"/>
      <c r="D80" s="142"/>
      <c r="E80" s="133"/>
    </row>
    <row r="81" spans="1:5" x14ac:dyDescent="0.25">
      <c r="A81" s="145" t="s">
        <v>817</v>
      </c>
      <c r="B81" s="142"/>
      <c r="C81" s="143"/>
      <c r="D81" s="142"/>
      <c r="E81" s="133"/>
    </row>
    <row r="82" spans="1:5" x14ac:dyDescent="0.25">
      <c r="A82" s="145" t="s">
        <v>818</v>
      </c>
      <c r="B82" s="142"/>
      <c r="C82" s="143"/>
      <c r="D82" s="142"/>
      <c r="E82" s="133"/>
    </row>
    <row r="83" spans="1:5" x14ac:dyDescent="0.25">
      <c r="A83" s="145" t="s">
        <v>819</v>
      </c>
      <c r="B83" s="142"/>
      <c r="C83" s="143"/>
      <c r="D83" s="142"/>
      <c r="E83" s="133"/>
    </row>
    <row r="84" spans="1:5" x14ac:dyDescent="0.25">
      <c r="A84" s="145" t="s">
        <v>820</v>
      </c>
      <c r="B84" s="142"/>
      <c r="C84" s="143"/>
      <c r="D84" s="142"/>
      <c r="E84" s="133"/>
    </row>
    <row r="85" spans="1:5" x14ac:dyDescent="0.25">
      <c r="A85" s="145" t="s">
        <v>823</v>
      </c>
      <c r="B85" s="142"/>
      <c r="C85" s="143"/>
      <c r="D85" s="142"/>
      <c r="E85" s="133"/>
    </row>
    <row r="86" spans="1:5" x14ac:dyDescent="0.25">
      <c r="A86" s="141" t="s">
        <v>824</v>
      </c>
      <c r="B86" s="142"/>
      <c r="C86" s="143"/>
      <c r="D86" s="142"/>
      <c r="E86" s="133"/>
    </row>
    <row r="87" spans="1:5" x14ac:dyDescent="0.25">
      <c r="A87" s="141" t="s">
        <v>825</v>
      </c>
      <c r="B87" s="142"/>
      <c r="C87" s="143"/>
      <c r="D87" s="142"/>
      <c r="E87" s="133"/>
    </row>
    <row r="88" spans="1:5" x14ac:dyDescent="0.25">
      <c r="A88" s="141" t="s">
        <v>66</v>
      </c>
      <c r="B88" s="143"/>
      <c r="C88" s="143"/>
      <c r="D88" s="143"/>
      <c r="E88" s="133"/>
    </row>
    <row r="89" spans="1:5" x14ac:dyDescent="0.25">
      <c r="A89" s="145" t="s">
        <v>827</v>
      </c>
      <c r="B89" s="142"/>
      <c r="C89" s="143"/>
      <c r="D89" s="142"/>
      <c r="E89" s="133"/>
    </row>
    <row r="90" spans="1:5" x14ac:dyDescent="0.25">
      <c r="A90" s="145" t="s">
        <v>828</v>
      </c>
      <c r="B90" s="142"/>
      <c r="C90" s="143"/>
      <c r="D90" s="142"/>
      <c r="E90" s="133"/>
    </row>
    <row r="91" spans="1:5" x14ac:dyDescent="0.25">
      <c r="A91" s="141" t="s">
        <v>829</v>
      </c>
      <c r="B91" s="142"/>
      <c r="C91" s="143"/>
      <c r="D91" s="142"/>
      <c r="E91" s="133"/>
    </row>
    <row r="92" spans="1:5" x14ac:dyDescent="0.25">
      <c r="A92" s="141" t="s">
        <v>830</v>
      </c>
      <c r="B92" s="146">
        <v>985188.08</v>
      </c>
      <c r="C92" s="147"/>
      <c r="D92" s="146">
        <f>SUM(D78:D91)</f>
        <v>71668474</v>
      </c>
      <c r="E92" s="133"/>
    </row>
    <row r="93" spans="1:5" x14ac:dyDescent="0.25">
      <c r="A93" s="141"/>
      <c r="B93" s="148"/>
      <c r="C93" s="148"/>
      <c r="D93" s="148"/>
      <c r="E93" s="133"/>
    </row>
    <row r="94" spans="1:5" x14ac:dyDescent="0.25">
      <c r="A94" s="141" t="s">
        <v>831</v>
      </c>
      <c r="B94" s="151">
        <v>364533122.07999998</v>
      </c>
      <c r="C94" s="147"/>
      <c r="D94" s="151">
        <f>D75+D92</f>
        <v>298310572</v>
      </c>
      <c r="E94" s="133"/>
    </row>
    <row r="95" spans="1:5" x14ac:dyDescent="0.25">
      <c r="A95" s="141"/>
      <c r="B95" s="143"/>
      <c r="C95" s="143"/>
      <c r="D95" s="143"/>
      <c r="E95" s="133"/>
    </row>
    <row r="96" spans="1:5" x14ac:dyDescent="0.25">
      <c r="A96" s="141" t="s">
        <v>54</v>
      </c>
      <c r="B96" s="143"/>
      <c r="C96" s="143"/>
      <c r="D96" s="143"/>
      <c r="E96" s="133"/>
    </row>
    <row r="97" spans="1:9" x14ac:dyDescent="0.25">
      <c r="A97" s="141" t="s">
        <v>832</v>
      </c>
      <c r="B97" s="142">
        <v>580500000</v>
      </c>
      <c r="C97" s="143"/>
      <c r="D97" s="142">
        <v>580500000</v>
      </c>
      <c r="E97" s="133"/>
    </row>
    <row r="98" spans="1:9" x14ac:dyDescent="0.25">
      <c r="A98" s="141" t="s">
        <v>68</v>
      </c>
      <c r="B98" s="142"/>
      <c r="C98" s="143"/>
      <c r="D98" s="142"/>
      <c r="E98" s="133"/>
    </row>
    <row r="99" spans="1:9" x14ac:dyDescent="0.25">
      <c r="A99" s="141" t="s">
        <v>833</v>
      </c>
      <c r="B99" s="142"/>
      <c r="C99" s="143"/>
      <c r="D99" s="142"/>
      <c r="E99" s="133"/>
    </row>
    <row r="100" spans="1:9" x14ac:dyDescent="0.25">
      <c r="A100" s="141" t="s">
        <v>834</v>
      </c>
      <c r="B100" s="143"/>
      <c r="C100" s="143"/>
      <c r="D100" s="143"/>
      <c r="E100" s="133"/>
    </row>
    <row r="101" spans="1:9" x14ac:dyDescent="0.25">
      <c r="A101" s="145" t="s">
        <v>750</v>
      </c>
      <c r="B101" s="142"/>
      <c r="C101" s="143"/>
      <c r="D101" s="142"/>
      <c r="E101" s="133"/>
    </row>
    <row r="102" spans="1:9" x14ac:dyDescent="0.25">
      <c r="A102" s="145" t="s">
        <v>835</v>
      </c>
      <c r="B102" s="142"/>
      <c r="C102" s="143"/>
      <c r="D102" s="142"/>
      <c r="E102" s="133"/>
    </row>
    <row r="103" spans="1:9" x14ac:dyDescent="0.25">
      <c r="A103" s="145" t="s">
        <v>834</v>
      </c>
      <c r="B103" s="142"/>
      <c r="C103" s="143"/>
      <c r="D103" s="142"/>
      <c r="E103" s="133"/>
    </row>
    <row r="104" spans="1:9" x14ac:dyDescent="0.25">
      <c r="A104" s="145" t="s">
        <v>836</v>
      </c>
      <c r="B104" s="142"/>
      <c r="C104" s="143"/>
      <c r="D104" s="142"/>
      <c r="E104" s="133"/>
    </row>
    <row r="105" spans="1:9" x14ac:dyDescent="0.25">
      <c r="A105" s="141" t="s">
        <v>837</v>
      </c>
      <c r="B105" s="142">
        <v>-119239315</v>
      </c>
      <c r="C105" s="143"/>
      <c r="D105" s="142">
        <v>-53867359</v>
      </c>
      <c r="E105" s="133"/>
      <c r="I105" s="202"/>
    </row>
    <row r="106" spans="1:9" x14ac:dyDescent="0.25">
      <c r="A106" s="141" t="s">
        <v>838</v>
      </c>
      <c r="B106" s="142">
        <v>-6632928.2787904739</v>
      </c>
      <c r="C106" s="143"/>
      <c r="D106" s="142">
        <f>PASH!D57</f>
        <v>-65371956</v>
      </c>
      <c r="E106" s="133"/>
    </row>
    <row r="107" spans="1:9" ht="18" customHeight="1" x14ac:dyDescent="0.25">
      <c r="A107" s="141" t="s">
        <v>839</v>
      </c>
      <c r="B107" s="152">
        <v>454627756.72120953</v>
      </c>
      <c r="C107" s="144"/>
      <c r="D107" s="152">
        <f>SUM(D97:D106)</f>
        <v>461260685</v>
      </c>
      <c r="E107" s="133"/>
    </row>
    <row r="108" spans="1:9" x14ac:dyDescent="0.25">
      <c r="A108" s="153" t="s">
        <v>840</v>
      </c>
      <c r="B108" s="142"/>
      <c r="C108" s="143"/>
      <c r="D108" s="142"/>
      <c r="E108" s="133"/>
    </row>
    <row r="109" spans="1:9" x14ac:dyDescent="0.25">
      <c r="A109" s="141" t="s">
        <v>841</v>
      </c>
      <c r="B109" s="151">
        <v>454627756.72120953</v>
      </c>
      <c r="C109" s="147"/>
      <c r="D109" s="151">
        <f>SUM(D107:D108)</f>
        <v>461260685</v>
      </c>
      <c r="E109" s="133"/>
    </row>
    <row r="110" spans="1:9" x14ac:dyDescent="0.25">
      <c r="A110" s="141"/>
      <c r="B110" s="143"/>
      <c r="C110" s="143"/>
      <c r="D110" s="143"/>
      <c r="E110" s="154"/>
    </row>
    <row r="111" spans="1:9" ht="15.75" thickBot="1" x14ac:dyDescent="0.3">
      <c r="A111" s="155" t="s">
        <v>842</v>
      </c>
      <c r="B111" s="149">
        <v>819160878.80120945</v>
      </c>
      <c r="C111" s="147"/>
      <c r="D111" s="149">
        <f>D94+D109</f>
        <v>759571257</v>
      </c>
      <c r="E111" s="156"/>
    </row>
    <row r="112" spans="1:9" ht="15.75" thickTop="1" x14ac:dyDescent="0.25">
      <c r="A112" s="157"/>
      <c r="B112" s="158"/>
      <c r="C112" s="158"/>
      <c r="D112" s="158"/>
      <c r="E112" s="158"/>
    </row>
    <row r="113" spans="1:5" x14ac:dyDescent="0.25">
      <c r="A113" s="159" t="s">
        <v>843</v>
      </c>
      <c r="B113" s="160">
        <f>B57-B111</f>
        <v>-0.2110602855682373</v>
      </c>
      <c r="C113" s="159"/>
      <c r="D113" s="160">
        <f>D57-D111</f>
        <v>0</v>
      </c>
      <c r="E113" s="161"/>
    </row>
    <row r="114" spans="1:5" x14ac:dyDescent="0.25">
      <c r="A114" s="161"/>
      <c r="B114" s="161"/>
      <c r="C114" s="161"/>
      <c r="D114" s="161"/>
      <c r="E114" s="161"/>
    </row>
    <row r="115" spans="1:5" x14ac:dyDescent="0.25">
      <c r="A115" s="161"/>
      <c r="B115" s="161"/>
      <c r="C115" s="161"/>
      <c r="D115" s="161"/>
      <c r="E115" s="161"/>
    </row>
    <row r="116" spans="1:5" ht="30" customHeight="1" x14ac:dyDescent="0.25">
      <c r="A116" s="238" t="s">
        <v>844</v>
      </c>
      <c r="B116" s="238"/>
      <c r="C116" s="238"/>
      <c r="D116" s="238"/>
      <c r="E116" s="161"/>
    </row>
    <row r="117" spans="1:5" x14ac:dyDescent="0.25">
      <c r="A117" s="161"/>
      <c r="B117" s="161"/>
      <c r="C117" s="161"/>
      <c r="D117" s="161"/>
      <c r="E117" s="161"/>
    </row>
    <row r="118" spans="1:5" x14ac:dyDescent="0.25">
      <c r="A118" s="161"/>
      <c r="B118" s="161"/>
      <c r="C118" s="161"/>
      <c r="D118" s="161"/>
      <c r="E118" s="161"/>
    </row>
    <row r="119" spans="1:5" x14ac:dyDescent="0.25">
      <c r="A119" s="161"/>
      <c r="B119" s="161"/>
      <c r="C119" s="161"/>
      <c r="D119" s="161"/>
      <c r="E119" s="161"/>
    </row>
    <row r="120" spans="1:5" x14ac:dyDescent="0.25">
      <c r="A120" s="161"/>
      <c r="B120" s="161"/>
      <c r="C120" s="161"/>
      <c r="D120" s="161"/>
      <c r="E120" s="161"/>
    </row>
    <row r="121" spans="1:5" x14ac:dyDescent="0.25">
      <c r="A121" s="161"/>
      <c r="B121" s="161"/>
      <c r="C121" s="161"/>
      <c r="D121" s="161"/>
      <c r="E121" s="161"/>
    </row>
    <row r="122" spans="1:5" x14ac:dyDescent="0.25">
      <c r="A122" s="161"/>
      <c r="B122" s="161"/>
      <c r="C122" s="161"/>
      <c r="D122" s="161"/>
      <c r="E122" s="161"/>
    </row>
    <row r="123" spans="1:5" x14ac:dyDescent="0.25">
      <c r="A123" s="161"/>
      <c r="B123" s="158"/>
      <c r="C123" s="158"/>
      <c r="D123" s="158"/>
      <c r="E123" s="158"/>
    </row>
    <row r="124" spans="1:5" x14ac:dyDescent="0.25">
      <c r="A124" s="161"/>
      <c r="B124" s="158"/>
      <c r="C124" s="158"/>
      <c r="D124" s="158"/>
      <c r="E124" s="158"/>
    </row>
    <row r="125" spans="1:5" x14ac:dyDescent="0.25">
      <c r="A125" s="161"/>
      <c r="B125" s="158"/>
      <c r="C125" s="158"/>
      <c r="D125" s="158"/>
      <c r="E125" s="158"/>
    </row>
    <row r="126" spans="1:5" x14ac:dyDescent="0.25">
      <c r="A126" s="161"/>
      <c r="B126" s="158"/>
      <c r="C126" s="158"/>
      <c r="D126" s="158"/>
      <c r="E126" s="158"/>
    </row>
    <row r="127" spans="1:5" x14ac:dyDescent="0.25">
      <c r="A127" s="161"/>
      <c r="B127" s="158"/>
      <c r="C127" s="158"/>
      <c r="D127" s="158"/>
      <c r="E127" s="158"/>
    </row>
    <row r="128" spans="1:5" x14ac:dyDescent="0.25">
      <c r="A128" s="161"/>
      <c r="B128" s="158"/>
      <c r="C128" s="158"/>
      <c r="D128" s="158"/>
      <c r="E128" s="158"/>
    </row>
  </sheetData>
  <mergeCells count="1">
    <mergeCell ref="A116:D116"/>
  </mergeCells>
  <pageMargins left="0.7" right="0.7" top="0.75" bottom="0.75" header="0.3" footer="0.3"/>
  <pageSetup paperSize="9" scale="76" orientation="portrait" r:id="rId1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65"/>
  <sheetViews>
    <sheetView zoomScaleNormal="100" workbookViewId="0">
      <selection activeCell="F1" sqref="F1:J1048576"/>
    </sheetView>
  </sheetViews>
  <sheetFormatPr defaultColWidth="9.140625" defaultRowHeight="15" x14ac:dyDescent="0.25"/>
  <cols>
    <col min="1" max="1" width="110.5703125" style="133" customWidth="1"/>
    <col min="2" max="2" width="15.7109375" style="132" customWidth="1"/>
    <col min="3" max="3" width="2.7109375" style="132" customWidth="1"/>
    <col min="4" max="4" width="15.7109375" style="132" customWidth="1"/>
    <col min="5" max="5" width="2.5703125" style="132" customWidth="1"/>
    <col min="6" max="16384" width="9.140625" style="133"/>
  </cols>
  <sheetData>
    <row r="1" spans="1:5" x14ac:dyDescent="0.25">
      <c r="A1" s="131" t="s">
        <v>954</v>
      </c>
    </row>
    <row r="2" spans="1:5" x14ac:dyDescent="0.25">
      <c r="A2" s="134" t="s">
        <v>767</v>
      </c>
    </row>
    <row r="3" spans="1:5" x14ac:dyDescent="0.25">
      <c r="A3" s="134" t="s">
        <v>768</v>
      </c>
    </row>
    <row r="4" spans="1:5" x14ac:dyDescent="0.25">
      <c r="A4" s="134" t="s">
        <v>769</v>
      </c>
    </row>
    <row r="5" spans="1:5" x14ac:dyDescent="0.25">
      <c r="A5" s="131" t="s">
        <v>845</v>
      </c>
      <c r="B5" s="133"/>
      <c r="C5" s="133"/>
      <c r="D5" s="133"/>
      <c r="E5" s="133"/>
    </row>
    <row r="6" spans="1:5" x14ac:dyDescent="0.25">
      <c r="A6" s="140"/>
      <c r="B6" s="137" t="s">
        <v>771</v>
      </c>
      <c r="C6" s="137"/>
      <c r="D6" s="137" t="s">
        <v>771</v>
      </c>
      <c r="E6" s="137"/>
    </row>
    <row r="7" spans="1:5" x14ac:dyDescent="0.25">
      <c r="A7" s="140"/>
      <c r="B7" s="137" t="s">
        <v>772</v>
      </c>
      <c r="C7" s="137"/>
      <c r="D7" s="137" t="s">
        <v>773</v>
      </c>
      <c r="E7" s="137"/>
    </row>
    <row r="8" spans="1:5" x14ac:dyDescent="0.25">
      <c r="A8" s="162"/>
      <c r="B8" s="140"/>
      <c r="C8" s="140"/>
      <c r="D8" s="140"/>
      <c r="E8" s="140"/>
    </row>
    <row r="9" spans="1:5" x14ac:dyDescent="0.25">
      <c r="A9" s="141" t="s">
        <v>846</v>
      </c>
      <c r="B9" s="163"/>
      <c r="C9" s="164"/>
      <c r="D9" s="163"/>
      <c r="E9" s="163"/>
    </row>
    <row r="10" spans="1:5" x14ac:dyDescent="0.25">
      <c r="A10" s="145" t="s">
        <v>847</v>
      </c>
      <c r="B10" s="165">
        <v>330928425.75</v>
      </c>
      <c r="C10" s="164"/>
      <c r="D10" s="165">
        <v>323061577</v>
      </c>
      <c r="E10" s="163"/>
    </row>
    <row r="11" spans="1:5" x14ac:dyDescent="0.25">
      <c r="A11" s="145" t="s">
        <v>848</v>
      </c>
      <c r="B11" s="165"/>
      <c r="C11" s="164"/>
      <c r="D11" s="165"/>
      <c r="E11" s="163"/>
    </row>
    <row r="12" spans="1:5" x14ac:dyDescent="0.25">
      <c r="A12" s="145" t="s">
        <v>849</v>
      </c>
      <c r="B12" s="165"/>
      <c r="C12" s="164"/>
      <c r="D12" s="165"/>
      <c r="E12" s="163"/>
    </row>
    <row r="13" spans="1:5" x14ac:dyDescent="0.25">
      <c r="A13" s="145" t="s">
        <v>850</v>
      </c>
      <c r="B13" s="165"/>
      <c r="C13" s="164"/>
      <c r="D13" s="165"/>
      <c r="E13" s="163"/>
    </row>
    <row r="14" spans="1:5" x14ac:dyDescent="0.25">
      <c r="A14" s="145" t="s">
        <v>851</v>
      </c>
      <c r="B14" s="165">
        <v>120309419.95999999</v>
      </c>
      <c r="C14" s="164"/>
      <c r="D14" s="165"/>
      <c r="E14" s="163"/>
    </row>
    <row r="15" spans="1:5" x14ac:dyDescent="0.25">
      <c r="A15" s="141" t="s">
        <v>852</v>
      </c>
      <c r="B15" s="165">
        <v>99464000</v>
      </c>
      <c r="C15" s="164"/>
      <c r="D15" s="165">
        <v>19391673</v>
      </c>
      <c r="E15" s="163"/>
    </row>
    <row r="16" spans="1:5" x14ac:dyDescent="0.25">
      <c r="A16" s="141" t="s">
        <v>853</v>
      </c>
      <c r="B16" s="165"/>
      <c r="C16" s="164"/>
      <c r="D16" s="165"/>
      <c r="E16" s="163"/>
    </row>
    <row r="17" spans="1:5" x14ac:dyDescent="0.25">
      <c r="A17" s="141" t="s">
        <v>854</v>
      </c>
      <c r="B17" s="165">
        <v>1586544</v>
      </c>
      <c r="C17" s="164"/>
      <c r="D17" s="165">
        <v>11818658</v>
      </c>
      <c r="E17" s="163"/>
    </row>
    <row r="18" spans="1:5" x14ac:dyDescent="0.25">
      <c r="A18" s="141" t="s">
        <v>855</v>
      </c>
      <c r="B18" s="163"/>
      <c r="C18" s="164"/>
      <c r="D18" s="163"/>
      <c r="E18" s="163"/>
    </row>
    <row r="19" spans="1:5" x14ac:dyDescent="0.25">
      <c r="A19" s="145" t="s">
        <v>855</v>
      </c>
      <c r="B19" s="165">
        <v>-290454521.55000001</v>
      </c>
      <c r="C19" s="164"/>
      <c r="D19" s="165">
        <v>-237751239</v>
      </c>
      <c r="E19" s="163"/>
    </row>
    <row r="20" spans="1:5" x14ac:dyDescent="0.25">
      <c r="A20" s="145" t="s">
        <v>715</v>
      </c>
      <c r="B20" s="165"/>
      <c r="C20" s="164"/>
      <c r="D20" s="165"/>
      <c r="E20" s="163"/>
    </row>
    <row r="21" spans="1:5" x14ac:dyDescent="0.25">
      <c r="A21" s="141" t="s">
        <v>412</v>
      </c>
      <c r="B21" s="163"/>
      <c r="C21" s="164"/>
      <c r="D21" s="163"/>
      <c r="E21" s="163"/>
    </row>
    <row r="22" spans="1:5" x14ac:dyDescent="0.25">
      <c r="A22" s="145" t="s">
        <v>856</v>
      </c>
      <c r="B22" s="165">
        <v>-48059444</v>
      </c>
      <c r="C22" s="164"/>
      <c r="D22" s="165">
        <v>-49806375</v>
      </c>
      <c r="E22" s="163"/>
    </row>
    <row r="23" spans="1:5" x14ac:dyDescent="0.25">
      <c r="A23" s="145" t="s">
        <v>857</v>
      </c>
      <c r="B23" s="165">
        <v>-5480625</v>
      </c>
      <c r="C23" s="164"/>
      <c r="D23" s="165">
        <v>-5330629</v>
      </c>
      <c r="E23" s="163"/>
    </row>
    <row r="24" spans="1:5" x14ac:dyDescent="0.25">
      <c r="A24" s="145" t="s">
        <v>858</v>
      </c>
      <c r="B24" s="165"/>
      <c r="C24" s="164"/>
      <c r="D24" s="165"/>
      <c r="E24" s="163"/>
    </row>
    <row r="25" spans="1:5" x14ac:dyDescent="0.25">
      <c r="A25" s="141" t="s">
        <v>859</v>
      </c>
      <c r="B25" s="165"/>
      <c r="C25" s="164"/>
      <c r="D25" s="165"/>
      <c r="E25" s="163"/>
    </row>
    <row r="26" spans="1:5" x14ac:dyDescent="0.25">
      <c r="A26" s="141" t="s">
        <v>59</v>
      </c>
      <c r="B26" s="165">
        <v>-9461727.388790492</v>
      </c>
      <c r="C26" s="164"/>
      <c r="D26" s="165">
        <v>-9728000</v>
      </c>
      <c r="E26" s="163"/>
    </row>
    <row r="27" spans="1:5" x14ac:dyDescent="0.25">
      <c r="A27" s="141" t="s">
        <v>860</v>
      </c>
      <c r="B27" s="165">
        <v>-229854255.05000001</v>
      </c>
      <c r="C27" s="164"/>
      <c r="D27" s="165">
        <v>-112443042</v>
      </c>
      <c r="E27" s="163"/>
    </row>
    <row r="28" spans="1:5" x14ac:dyDescent="0.25">
      <c r="A28" s="141" t="s">
        <v>861</v>
      </c>
      <c r="B28" s="163"/>
      <c r="C28" s="164"/>
      <c r="D28" s="163"/>
      <c r="E28" s="163"/>
    </row>
    <row r="29" spans="1:5" ht="15" customHeight="1" x14ac:dyDescent="0.25">
      <c r="A29" s="145" t="s">
        <v>862</v>
      </c>
      <c r="B29" s="165"/>
      <c r="C29" s="164"/>
      <c r="D29" s="165"/>
      <c r="E29" s="163"/>
    </row>
    <row r="30" spans="1:5" ht="15" customHeight="1" x14ac:dyDescent="0.25">
      <c r="A30" s="145" t="s">
        <v>863</v>
      </c>
      <c r="B30" s="165"/>
      <c r="C30" s="164"/>
      <c r="D30" s="165"/>
      <c r="E30" s="163"/>
    </row>
    <row r="31" spans="1:5" ht="15" customHeight="1" x14ac:dyDescent="0.25">
      <c r="A31" s="145" t="s">
        <v>864</v>
      </c>
      <c r="B31" s="165"/>
      <c r="C31" s="164"/>
      <c r="D31" s="165"/>
      <c r="E31" s="163"/>
    </row>
    <row r="32" spans="1:5" ht="15" customHeight="1" x14ac:dyDescent="0.25">
      <c r="A32" s="145" t="s">
        <v>865</v>
      </c>
      <c r="B32" s="165"/>
      <c r="C32" s="164"/>
      <c r="D32" s="165"/>
      <c r="E32" s="163"/>
    </row>
    <row r="33" spans="1:5" ht="15" customHeight="1" x14ac:dyDescent="0.25">
      <c r="A33" s="145" t="s">
        <v>866</v>
      </c>
      <c r="B33" s="165"/>
      <c r="C33" s="164"/>
      <c r="D33" s="165"/>
      <c r="E33" s="163"/>
    </row>
    <row r="34" spans="1:5" ht="15" customHeight="1" x14ac:dyDescent="0.25">
      <c r="A34" s="145" t="s">
        <v>867</v>
      </c>
      <c r="B34" s="165"/>
      <c r="C34" s="164"/>
      <c r="D34" s="165"/>
      <c r="E34" s="163"/>
    </row>
    <row r="35" spans="1:5" x14ac:dyDescent="0.25">
      <c r="A35" s="141" t="s">
        <v>868</v>
      </c>
      <c r="B35" s="165"/>
      <c r="C35" s="164"/>
      <c r="D35" s="165"/>
      <c r="E35" s="163"/>
    </row>
    <row r="36" spans="1:5" x14ac:dyDescent="0.25">
      <c r="A36" s="141" t="s">
        <v>751</v>
      </c>
      <c r="B36" s="163"/>
      <c r="C36" s="164"/>
      <c r="D36" s="163"/>
      <c r="E36" s="163"/>
    </row>
    <row r="37" spans="1:5" x14ac:dyDescent="0.25">
      <c r="A37" s="145" t="s">
        <v>869</v>
      </c>
      <c r="B37" s="165"/>
      <c r="C37" s="164"/>
      <c r="D37" s="165"/>
      <c r="E37" s="163"/>
    </row>
    <row r="38" spans="1:5" x14ac:dyDescent="0.25">
      <c r="A38" s="145" t="s">
        <v>870</v>
      </c>
      <c r="B38" s="165"/>
      <c r="C38" s="164"/>
      <c r="D38" s="165"/>
      <c r="E38" s="163"/>
    </row>
    <row r="39" spans="1:5" x14ac:dyDescent="0.25">
      <c r="A39" s="145" t="s">
        <v>752</v>
      </c>
      <c r="B39" s="165">
        <v>24389255</v>
      </c>
      <c r="C39" s="164"/>
      <c r="D39" s="165">
        <v>-4584579</v>
      </c>
      <c r="E39" s="163"/>
    </row>
    <row r="40" spans="1:5" x14ac:dyDescent="0.25">
      <c r="A40" s="141" t="s">
        <v>871</v>
      </c>
      <c r="B40" s="165"/>
      <c r="C40" s="164"/>
      <c r="D40" s="165"/>
      <c r="E40" s="163"/>
    </row>
    <row r="41" spans="1:5" x14ac:dyDescent="0.25">
      <c r="A41" s="166" t="s">
        <v>872</v>
      </c>
      <c r="B41" s="165"/>
      <c r="C41" s="164"/>
      <c r="D41" s="165"/>
      <c r="E41" s="163"/>
    </row>
    <row r="42" spans="1:5" x14ac:dyDescent="0.25">
      <c r="A42" s="141" t="s">
        <v>873</v>
      </c>
      <c r="B42" s="167">
        <v>-6632928.2787904739</v>
      </c>
      <c r="C42" s="168"/>
      <c r="D42" s="167">
        <f>SUM(D9:D41)</f>
        <v>-65371956</v>
      </c>
      <c r="E42" s="168"/>
    </row>
    <row r="43" spans="1:5" x14ac:dyDescent="0.25">
      <c r="A43" s="141" t="s">
        <v>874</v>
      </c>
      <c r="B43" s="168"/>
      <c r="C43" s="168"/>
      <c r="D43" s="168"/>
      <c r="E43" s="168"/>
    </row>
    <row r="44" spans="1:5" x14ac:dyDescent="0.25">
      <c r="A44" s="145" t="s">
        <v>875</v>
      </c>
      <c r="B44" s="165"/>
      <c r="C44" s="164"/>
      <c r="D44" s="165"/>
      <c r="E44" s="163"/>
    </row>
    <row r="45" spans="1:5" x14ac:dyDescent="0.25">
      <c r="A45" s="145" t="s">
        <v>876</v>
      </c>
      <c r="B45" s="165"/>
      <c r="C45" s="164"/>
      <c r="D45" s="165"/>
      <c r="E45" s="163"/>
    </row>
    <row r="46" spans="1:5" x14ac:dyDescent="0.25">
      <c r="A46" s="145" t="s">
        <v>877</v>
      </c>
      <c r="B46" s="165"/>
      <c r="C46" s="164"/>
      <c r="D46" s="165"/>
      <c r="E46" s="163"/>
    </row>
    <row r="47" spans="1:5" x14ac:dyDescent="0.25">
      <c r="A47" s="141" t="s">
        <v>878</v>
      </c>
      <c r="B47" s="167">
        <v>-6632928.2787904739</v>
      </c>
      <c r="C47" s="168"/>
      <c r="D47" s="167">
        <f>SUM(D42:D46)</f>
        <v>-65371956</v>
      </c>
      <c r="E47" s="168"/>
    </row>
    <row r="48" spans="1:5" ht="15.75" thickBot="1" x14ac:dyDescent="0.3">
      <c r="A48" s="169"/>
      <c r="B48" s="170"/>
      <c r="C48" s="170"/>
      <c r="D48" s="170"/>
      <c r="E48" s="164"/>
    </row>
    <row r="49" spans="1:5" ht="15.75" thickTop="1" x14ac:dyDescent="0.25">
      <c r="A49" s="171" t="s">
        <v>879</v>
      </c>
      <c r="B49" s="172"/>
      <c r="C49" s="172"/>
      <c r="D49" s="172"/>
      <c r="E49" s="164"/>
    </row>
    <row r="50" spans="1:5" x14ac:dyDescent="0.25">
      <c r="A50" s="145" t="s">
        <v>880</v>
      </c>
      <c r="B50" s="173"/>
      <c r="C50" s="172"/>
      <c r="D50" s="173"/>
      <c r="E50" s="163"/>
    </row>
    <row r="51" spans="1:5" x14ac:dyDescent="0.25">
      <c r="A51" s="145" t="s">
        <v>881</v>
      </c>
      <c r="B51" s="173"/>
      <c r="C51" s="172"/>
      <c r="D51" s="173"/>
      <c r="E51" s="163"/>
    </row>
    <row r="52" spans="1:5" x14ac:dyDescent="0.25">
      <c r="A52" s="145" t="s">
        <v>882</v>
      </c>
      <c r="B52" s="173"/>
      <c r="C52" s="172"/>
      <c r="D52" s="173"/>
      <c r="E52" s="140"/>
    </row>
    <row r="53" spans="1:5" ht="15" customHeight="1" x14ac:dyDescent="0.25">
      <c r="A53" s="145" t="s">
        <v>883</v>
      </c>
      <c r="B53" s="173"/>
      <c r="C53" s="172"/>
      <c r="D53" s="173"/>
      <c r="E53" s="174"/>
    </row>
    <row r="54" spans="1:5" x14ac:dyDescent="0.25">
      <c r="A54" s="175" t="s">
        <v>884</v>
      </c>
      <c r="B54" s="173"/>
      <c r="C54" s="172"/>
      <c r="D54" s="173"/>
      <c r="E54" s="176"/>
    </row>
    <row r="55" spans="1:5" x14ac:dyDescent="0.25">
      <c r="A55" s="171" t="s">
        <v>885</v>
      </c>
      <c r="B55" s="177">
        <f>SUM(B50:B54)</f>
        <v>0</v>
      </c>
      <c r="C55" s="178"/>
      <c r="D55" s="177">
        <f>SUM(D50:D54)</f>
        <v>0</v>
      </c>
      <c r="E55" s="174"/>
    </row>
    <row r="56" spans="1:5" x14ac:dyDescent="0.25">
      <c r="A56" s="179"/>
      <c r="B56" s="180"/>
      <c r="C56" s="180"/>
      <c r="D56" s="180"/>
      <c r="E56" s="174"/>
    </row>
    <row r="57" spans="1:5" ht="15.75" thickBot="1" x14ac:dyDescent="0.3">
      <c r="A57" s="171" t="s">
        <v>886</v>
      </c>
      <c r="B57" s="181">
        <f>B47+B55</f>
        <v>-6632928.2787904739</v>
      </c>
      <c r="C57" s="182"/>
      <c r="D57" s="181">
        <f>D47+D55</f>
        <v>-65371956</v>
      </c>
      <c r="E57" s="174"/>
    </row>
    <row r="58" spans="1:5" ht="15.75" thickTop="1" x14ac:dyDescent="0.25">
      <c r="A58" s="179"/>
      <c r="B58" s="180"/>
      <c r="C58" s="180"/>
      <c r="D58" s="180"/>
      <c r="E58" s="174"/>
    </row>
    <row r="59" spans="1:5" x14ac:dyDescent="0.25">
      <c r="A59" s="183" t="s">
        <v>887</v>
      </c>
      <c r="B59" s="180"/>
      <c r="C59" s="180"/>
      <c r="D59" s="180"/>
      <c r="E59" s="184"/>
    </row>
    <row r="60" spans="1:5" x14ac:dyDescent="0.25">
      <c r="A60" s="179" t="s">
        <v>888</v>
      </c>
      <c r="B60" s="165"/>
      <c r="C60" s="163"/>
      <c r="D60" s="165"/>
      <c r="E60" s="184"/>
    </row>
    <row r="61" spans="1:5" x14ac:dyDescent="0.25">
      <c r="A61" s="179" t="s">
        <v>889</v>
      </c>
      <c r="B61" s="165"/>
      <c r="C61" s="163"/>
      <c r="D61" s="165"/>
      <c r="E61" s="184"/>
    </row>
    <row r="62" spans="1:5" x14ac:dyDescent="0.25">
      <c r="A62" s="185"/>
      <c r="B62" s="184"/>
      <c r="C62" s="184"/>
      <c r="D62" s="184"/>
      <c r="E62" s="184"/>
    </row>
    <row r="63" spans="1:5" x14ac:dyDescent="0.25">
      <c r="A63" s="185"/>
      <c r="B63" s="184"/>
      <c r="C63" s="184"/>
      <c r="D63" s="184"/>
      <c r="E63" s="184"/>
    </row>
    <row r="64" spans="1:5" x14ac:dyDescent="0.25">
      <c r="A64" s="161" t="s">
        <v>890</v>
      </c>
      <c r="B64" s="184"/>
      <c r="C64" s="184"/>
      <c r="D64" s="184"/>
      <c r="E64" s="184"/>
    </row>
    <row r="65" spans="1:5" x14ac:dyDescent="0.25">
      <c r="A65" s="186"/>
      <c r="B65" s="187"/>
      <c r="C65" s="187"/>
      <c r="D65" s="187"/>
      <c r="E65" s="187"/>
    </row>
  </sheetData>
  <printOptions horizontalCentered="1" verticalCentered="1"/>
  <pageMargins left="0" right="0" top="0" bottom="0" header="0.51181102362204722" footer="0.51181102362204722"/>
  <pageSetup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2"/>
  <sheetViews>
    <sheetView zoomScale="85" zoomScaleNormal="85" workbookViewId="0">
      <selection activeCell="A45" sqref="A45"/>
    </sheetView>
  </sheetViews>
  <sheetFormatPr defaultColWidth="9.140625" defaultRowHeight="15" x14ac:dyDescent="0.25"/>
  <cols>
    <col min="1" max="1" width="90.140625" style="133" customWidth="1"/>
    <col min="2" max="2" width="15.7109375" style="133" customWidth="1"/>
    <col min="3" max="3" width="2.7109375" style="133" customWidth="1"/>
    <col min="4" max="4" width="15.7109375" style="133" customWidth="1"/>
    <col min="5" max="5" width="11.5703125" style="133" customWidth="1"/>
    <col min="6" max="16384" width="9.140625" style="133"/>
  </cols>
  <sheetData>
    <row r="1" spans="1:4" x14ac:dyDescent="0.25">
      <c r="A1" s="131" t="s">
        <v>954</v>
      </c>
    </row>
    <row r="2" spans="1:4" x14ac:dyDescent="0.25">
      <c r="A2" s="134" t="s">
        <v>767</v>
      </c>
    </row>
    <row r="3" spans="1:4" x14ac:dyDescent="0.25">
      <c r="A3" s="134" t="s">
        <v>768</v>
      </c>
    </row>
    <row r="4" spans="1:4" x14ac:dyDescent="0.25">
      <c r="A4" s="134" t="s">
        <v>769</v>
      </c>
    </row>
    <row r="5" spans="1:4" x14ac:dyDescent="0.25">
      <c r="A5" s="131" t="s">
        <v>891</v>
      </c>
      <c r="B5" s="140"/>
      <c r="C5" s="140"/>
      <c r="D5" s="140"/>
    </row>
    <row r="6" spans="1:4" x14ac:dyDescent="0.25">
      <c r="A6" s="134"/>
      <c r="B6" s="140"/>
      <c r="C6" s="140"/>
      <c r="D6" s="140"/>
    </row>
    <row r="7" spans="1:4" x14ac:dyDescent="0.25">
      <c r="A7" s="239"/>
      <c r="B7" s="137" t="s">
        <v>771</v>
      </c>
      <c r="C7" s="137"/>
      <c r="D7" s="137" t="s">
        <v>771</v>
      </c>
    </row>
    <row r="8" spans="1:4" ht="14.1" customHeight="1" x14ac:dyDescent="0.25">
      <c r="A8" s="239"/>
      <c r="B8" s="137" t="s">
        <v>772</v>
      </c>
      <c r="C8" s="137"/>
      <c r="D8" s="137" t="s">
        <v>773</v>
      </c>
    </row>
    <row r="9" spans="1:4" ht="14.1" customHeight="1" x14ac:dyDescent="0.25">
      <c r="A9" s="162"/>
      <c r="B9" s="140"/>
      <c r="C9" s="140"/>
      <c r="D9" s="140"/>
    </row>
    <row r="10" spans="1:4" ht="14.1" customHeight="1" x14ac:dyDescent="0.25">
      <c r="A10" s="141" t="s">
        <v>892</v>
      </c>
      <c r="B10" s="188"/>
      <c r="C10" s="188"/>
      <c r="D10" s="188"/>
    </row>
    <row r="11" spans="1:4" ht="14.1" customHeight="1" x14ac:dyDescent="0.25">
      <c r="A11" s="153" t="s">
        <v>893</v>
      </c>
      <c r="B11" s="143">
        <f>PASH!B47</f>
        <v>-6632928.2787904739</v>
      </c>
      <c r="C11" s="143"/>
      <c r="D11" s="143">
        <v>-65371956</v>
      </c>
    </row>
    <row r="12" spans="1:4" ht="14.1" customHeight="1" x14ac:dyDescent="0.25">
      <c r="A12" s="189" t="s">
        <v>894</v>
      </c>
      <c r="B12" s="143"/>
      <c r="C12" s="143"/>
      <c r="D12" s="143"/>
    </row>
    <row r="13" spans="1:4" ht="14.1" customHeight="1" x14ac:dyDescent="0.25">
      <c r="A13" s="190" t="s">
        <v>69</v>
      </c>
      <c r="B13" s="143"/>
      <c r="C13" s="143"/>
      <c r="D13" s="143"/>
    </row>
    <row r="14" spans="1:4" ht="14.1" customHeight="1" x14ac:dyDescent="0.25">
      <c r="A14" s="190" t="s">
        <v>895</v>
      </c>
      <c r="B14" s="143"/>
      <c r="C14" s="143"/>
      <c r="D14" s="143"/>
    </row>
    <row r="15" spans="1:4" x14ac:dyDescent="0.25">
      <c r="A15" s="191" t="s">
        <v>59</v>
      </c>
      <c r="B15" s="143">
        <v>9461727</v>
      </c>
      <c r="C15" s="143"/>
      <c r="D15" s="143">
        <v>9728000</v>
      </c>
    </row>
    <row r="16" spans="1:4" x14ac:dyDescent="0.25">
      <c r="A16" s="190" t="s">
        <v>859</v>
      </c>
      <c r="B16" s="143"/>
      <c r="C16" s="143"/>
      <c r="D16" s="143"/>
    </row>
    <row r="17" spans="1:4" x14ac:dyDescent="0.25">
      <c r="A17" s="190" t="s">
        <v>896</v>
      </c>
    </row>
    <row r="18" spans="1:4" x14ac:dyDescent="0.25">
      <c r="A18" s="190" t="s">
        <v>897</v>
      </c>
    </row>
    <row r="19" spans="1:4" x14ac:dyDescent="0.25">
      <c r="A19" s="190" t="s">
        <v>898</v>
      </c>
      <c r="B19" s="143"/>
      <c r="C19" s="143"/>
      <c r="D19" s="143"/>
    </row>
    <row r="20" spans="1:4" x14ac:dyDescent="0.25">
      <c r="A20" s="190" t="s">
        <v>899</v>
      </c>
      <c r="B20" s="143"/>
      <c r="C20" s="143"/>
      <c r="D20" s="143"/>
    </row>
    <row r="21" spans="1:4" x14ac:dyDescent="0.25">
      <c r="A21" s="190" t="s">
        <v>900</v>
      </c>
      <c r="B21" s="143"/>
      <c r="C21" s="143"/>
      <c r="D21" s="143"/>
    </row>
    <row r="22" spans="1:4" x14ac:dyDescent="0.25">
      <c r="A22" s="190" t="s">
        <v>901</v>
      </c>
      <c r="B22" s="143"/>
      <c r="C22" s="143"/>
      <c r="D22" s="143"/>
    </row>
    <row r="23" spans="1:4" x14ac:dyDescent="0.25">
      <c r="A23" s="190" t="s">
        <v>901</v>
      </c>
      <c r="B23" s="143"/>
      <c r="C23" s="143"/>
      <c r="D23" s="143"/>
    </row>
    <row r="24" spans="1:4" x14ac:dyDescent="0.25">
      <c r="A24" s="190"/>
      <c r="B24" s="143"/>
      <c r="C24" s="143"/>
      <c r="D24" s="143"/>
    </row>
    <row r="25" spans="1:4" ht="14.1" customHeight="1" x14ac:dyDescent="0.25">
      <c r="A25" s="153" t="s">
        <v>902</v>
      </c>
      <c r="B25" s="143"/>
      <c r="C25" s="143"/>
      <c r="D25" s="143"/>
    </row>
    <row r="26" spans="1:4" ht="14.1" customHeight="1" x14ac:dyDescent="0.25">
      <c r="A26" s="190" t="s">
        <v>903</v>
      </c>
      <c r="B26" s="143"/>
      <c r="C26" s="143"/>
      <c r="D26" s="143"/>
    </row>
    <row r="27" spans="1:4" x14ac:dyDescent="0.25">
      <c r="A27" s="190" t="s">
        <v>904</v>
      </c>
      <c r="B27" s="143"/>
      <c r="C27" s="143"/>
      <c r="D27" s="143"/>
    </row>
    <row r="28" spans="1:4" x14ac:dyDescent="0.25">
      <c r="A28" s="190" t="s">
        <v>905</v>
      </c>
      <c r="B28" s="143"/>
      <c r="C28" s="143"/>
      <c r="D28" s="143"/>
    </row>
    <row r="29" spans="1:4" x14ac:dyDescent="0.25">
      <c r="A29" s="190" t="s">
        <v>901</v>
      </c>
      <c r="B29" s="143"/>
      <c r="C29" s="143"/>
      <c r="D29" s="143"/>
    </row>
    <row r="30" spans="1:4" x14ac:dyDescent="0.25">
      <c r="A30" s="190"/>
      <c r="B30" s="143"/>
      <c r="C30" s="143"/>
      <c r="D30" s="143"/>
    </row>
    <row r="31" spans="1:4" ht="14.1" customHeight="1" x14ac:dyDescent="0.25">
      <c r="A31" s="153" t="s">
        <v>906</v>
      </c>
      <c r="B31" s="143"/>
      <c r="C31" s="143"/>
      <c r="D31" s="143"/>
    </row>
    <row r="32" spans="1:4" x14ac:dyDescent="0.25">
      <c r="A32" s="190" t="s">
        <v>907</v>
      </c>
      <c r="B32" s="143">
        <f>-(Aktive!B18-Aktive!D18)-(Aktive!B21-Aktive!D21)-3</f>
        <v>-49573279.239999995</v>
      </c>
      <c r="C32" s="143"/>
      <c r="D32" s="143">
        <v>-89531501</v>
      </c>
    </row>
    <row r="33" spans="1:4" ht="14.25" customHeight="1" x14ac:dyDescent="0.25">
      <c r="A33" s="190" t="s">
        <v>908</v>
      </c>
      <c r="B33" s="143">
        <f>-(Aktive!B24-Aktive!D24)+(Aktive!D27-Aktive!B27)-(Aktive!B28-Aktive!D28)-(Aktive!B31-Aktive!D31)</f>
        <v>-117280453.01000001</v>
      </c>
      <c r="C33" s="143"/>
      <c r="D33" s="143">
        <v>-28927316</v>
      </c>
    </row>
    <row r="34" spans="1:4" ht="14.25" customHeight="1" x14ac:dyDescent="0.25">
      <c r="A34" s="190" t="s">
        <v>909</v>
      </c>
      <c r="B34" s="143">
        <f>(Aktive!B94-Aktive!D94)</f>
        <v>66222550.079999983</v>
      </c>
      <c r="C34" s="143"/>
      <c r="D34" s="143">
        <v>175166133</v>
      </c>
    </row>
    <row r="35" spans="1:4" x14ac:dyDescent="0.25">
      <c r="A35" s="190" t="s">
        <v>910</v>
      </c>
      <c r="B35" s="143"/>
      <c r="C35" s="143"/>
      <c r="D35" s="143"/>
    </row>
    <row r="36" spans="1:4" ht="14.1" customHeight="1" x14ac:dyDescent="0.25">
      <c r="A36" s="190" t="s">
        <v>901</v>
      </c>
      <c r="B36" s="143"/>
      <c r="C36" s="143"/>
      <c r="D36" s="143"/>
    </row>
    <row r="37" spans="1:4" x14ac:dyDescent="0.25">
      <c r="A37" s="141" t="s">
        <v>911</v>
      </c>
      <c r="B37" s="152">
        <f>SUM(B11:B36)</f>
        <v>-97802383.448790491</v>
      </c>
      <c r="C37" s="144"/>
      <c r="D37" s="152">
        <f>SUM(D11:D36)</f>
        <v>1063360</v>
      </c>
    </row>
    <row r="38" spans="1:4" x14ac:dyDescent="0.25">
      <c r="A38" s="192"/>
      <c r="B38" s="143"/>
      <c r="C38" s="143"/>
      <c r="D38" s="143"/>
    </row>
    <row r="39" spans="1:4" x14ac:dyDescent="0.25">
      <c r="A39" s="141" t="s">
        <v>912</v>
      </c>
      <c r="B39" s="143"/>
      <c r="C39" s="143"/>
      <c r="D39" s="143"/>
    </row>
    <row r="40" spans="1:4" ht="14.1" customHeight="1" x14ac:dyDescent="0.25">
      <c r="A40" s="190" t="s">
        <v>913</v>
      </c>
      <c r="B40" s="143">
        <v>-4492689</v>
      </c>
      <c r="C40" s="143"/>
      <c r="D40" s="143">
        <v>-11167740</v>
      </c>
    </row>
    <row r="41" spans="1:4" x14ac:dyDescent="0.25">
      <c r="A41" s="190" t="s">
        <v>914</v>
      </c>
      <c r="B41" s="143">
        <v>112203100</v>
      </c>
      <c r="C41" s="143"/>
      <c r="D41" s="143"/>
    </row>
    <row r="42" spans="1:4" ht="14.1" customHeight="1" x14ac:dyDescent="0.25">
      <c r="A42" s="190" t="s">
        <v>915</v>
      </c>
      <c r="B42" s="143"/>
      <c r="C42" s="143"/>
      <c r="D42" s="143"/>
    </row>
    <row r="43" spans="1:4" ht="30" x14ac:dyDescent="0.25">
      <c r="A43" s="190" t="s">
        <v>916</v>
      </c>
      <c r="B43" s="143"/>
      <c r="C43" s="143"/>
      <c r="D43" s="143"/>
    </row>
    <row r="44" spans="1:4" x14ac:dyDescent="0.25">
      <c r="A44" s="190" t="s">
        <v>917</v>
      </c>
    </row>
    <row r="45" spans="1:4" x14ac:dyDescent="0.25">
      <c r="A45" s="190" t="s">
        <v>918</v>
      </c>
      <c r="B45" s="143"/>
      <c r="C45" s="143"/>
      <c r="D45" s="143"/>
    </row>
    <row r="46" spans="1:4" x14ac:dyDescent="0.25">
      <c r="A46" s="190" t="s">
        <v>919</v>
      </c>
      <c r="B46" s="143"/>
      <c r="C46" s="143"/>
      <c r="D46" s="143"/>
    </row>
    <row r="47" spans="1:4" ht="14.1" customHeight="1" x14ac:dyDescent="0.25">
      <c r="A47" s="190" t="s">
        <v>920</v>
      </c>
      <c r="B47" s="143"/>
      <c r="C47" s="143"/>
      <c r="D47" s="143"/>
    </row>
    <row r="48" spans="1:4" ht="14.1" customHeight="1" x14ac:dyDescent="0.25">
      <c r="A48" s="190" t="s">
        <v>901</v>
      </c>
      <c r="B48" s="143"/>
      <c r="C48" s="143"/>
      <c r="D48" s="143"/>
    </row>
    <row r="49" spans="1:4" ht="14.1" customHeight="1" x14ac:dyDescent="0.25">
      <c r="A49" s="141" t="s">
        <v>921</v>
      </c>
      <c r="B49" s="152">
        <f>SUM(B40:B48)</f>
        <v>107710411</v>
      </c>
      <c r="C49" s="144"/>
      <c r="D49" s="152">
        <f>SUM(D40:D48)</f>
        <v>-11167740</v>
      </c>
    </row>
    <row r="50" spans="1:4" ht="14.1" customHeight="1" x14ac:dyDescent="0.25">
      <c r="A50" s="192"/>
      <c r="B50" s="143"/>
      <c r="C50" s="143"/>
      <c r="D50" s="143"/>
    </row>
    <row r="51" spans="1:4" ht="14.1" customHeight="1" x14ac:dyDescent="0.25">
      <c r="A51" s="141" t="s">
        <v>922</v>
      </c>
      <c r="B51" s="143"/>
      <c r="C51" s="143"/>
      <c r="D51" s="143"/>
    </row>
    <row r="52" spans="1:4" ht="14.1" customHeight="1" x14ac:dyDescent="0.25">
      <c r="A52" s="190" t="s">
        <v>923</v>
      </c>
      <c r="B52" s="143"/>
      <c r="C52" s="143"/>
      <c r="D52" s="143"/>
    </row>
    <row r="53" spans="1:4" ht="14.1" customHeight="1" x14ac:dyDescent="0.25">
      <c r="A53" s="190" t="s">
        <v>924</v>
      </c>
      <c r="B53" s="143"/>
      <c r="C53" s="143"/>
      <c r="D53" s="143"/>
    </row>
    <row r="54" spans="1:4" ht="14.1" customHeight="1" x14ac:dyDescent="0.25">
      <c r="A54" s="190" t="s">
        <v>925</v>
      </c>
      <c r="B54" s="143"/>
      <c r="C54" s="143"/>
      <c r="D54" s="143"/>
    </row>
    <row r="55" spans="1:4" ht="14.1" customHeight="1" x14ac:dyDescent="0.25">
      <c r="A55" s="190" t="s">
        <v>926</v>
      </c>
      <c r="B55" s="143"/>
      <c r="C55" s="143"/>
      <c r="D55" s="143"/>
    </row>
    <row r="56" spans="1:4" ht="14.1" customHeight="1" x14ac:dyDescent="0.25">
      <c r="A56" s="190" t="s">
        <v>927</v>
      </c>
      <c r="B56" s="143"/>
      <c r="C56" s="143"/>
      <c r="D56" s="143"/>
    </row>
    <row r="57" spans="1:4" ht="14.1" customHeight="1" x14ac:dyDescent="0.25">
      <c r="A57" s="190" t="s">
        <v>928</v>
      </c>
      <c r="B57" s="143"/>
      <c r="C57" s="143"/>
      <c r="D57" s="143"/>
    </row>
    <row r="58" spans="1:4" ht="14.1" customHeight="1" x14ac:dyDescent="0.25">
      <c r="A58" s="190" t="s">
        <v>71</v>
      </c>
      <c r="B58" s="143"/>
      <c r="C58" s="143"/>
      <c r="D58" s="143"/>
    </row>
    <row r="59" spans="1:4" ht="14.1" customHeight="1" x14ac:dyDescent="0.25">
      <c r="A59" s="190" t="s">
        <v>929</v>
      </c>
      <c r="B59" s="143"/>
      <c r="C59" s="143"/>
      <c r="D59" s="143"/>
    </row>
    <row r="60" spans="1:4" ht="15" customHeight="1" x14ac:dyDescent="0.25">
      <c r="A60" s="190" t="s">
        <v>72</v>
      </c>
      <c r="B60" s="143"/>
      <c r="C60" s="143"/>
      <c r="D60" s="143"/>
    </row>
    <row r="61" spans="1:4" ht="14.1" customHeight="1" x14ac:dyDescent="0.25">
      <c r="A61" s="190" t="s">
        <v>930</v>
      </c>
      <c r="B61" s="143"/>
      <c r="C61" s="143"/>
      <c r="D61" s="143"/>
    </row>
    <row r="62" spans="1:4" ht="14.1" customHeight="1" x14ac:dyDescent="0.25">
      <c r="A62" s="190" t="s">
        <v>931</v>
      </c>
      <c r="B62" s="143"/>
      <c r="C62" s="143"/>
      <c r="D62" s="143"/>
    </row>
    <row r="63" spans="1:4" ht="14.1" customHeight="1" x14ac:dyDescent="0.25">
      <c r="A63" s="190" t="s">
        <v>901</v>
      </c>
      <c r="B63" s="143"/>
      <c r="C63" s="143"/>
      <c r="D63" s="143"/>
    </row>
    <row r="64" spans="1:4" ht="14.1" customHeight="1" x14ac:dyDescent="0.25">
      <c r="A64" s="141" t="s">
        <v>932</v>
      </c>
      <c r="B64" s="152">
        <f>SUM(B52:B63)</f>
        <v>0</v>
      </c>
      <c r="C64" s="144"/>
      <c r="D64" s="152">
        <f>SUM(D52:D63)</f>
        <v>0</v>
      </c>
    </row>
    <row r="65" spans="1:5" ht="14.1" customHeight="1" x14ac:dyDescent="0.25">
      <c r="A65" s="192"/>
      <c r="B65" s="143"/>
      <c r="C65" s="143"/>
      <c r="D65" s="143"/>
    </row>
    <row r="66" spans="1:5" ht="14.1" customHeight="1" x14ac:dyDescent="0.25">
      <c r="A66" s="141" t="s">
        <v>933</v>
      </c>
      <c r="B66" s="193">
        <f>B37+B49+B64</f>
        <v>9908027.5512095094</v>
      </c>
      <c r="C66" s="144"/>
      <c r="D66" s="193">
        <f>D37+D49+D64</f>
        <v>-10104380</v>
      </c>
    </row>
    <row r="67" spans="1:5" x14ac:dyDescent="0.25">
      <c r="A67" s="194" t="s">
        <v>934</v>
      </c>
      <c r="B67" s="143">
        <f>D69</f>
        <v>3054401</v>
      </c>
      <c r="C67" s="143"/>
      <c r="D67" s="143">
        <v>13158781</v>
      </c>
    </row>
    <row r="68" spans="1:5" x14ac:dyDescent="0.25">
      <c r="A68" s="194" t="s">
        <v>935</v>
      </c>
      <c r="B68" s="143"/>
      <c r="C68" s="143"/>
      <c r="D68" s="143"/>
    </row>
    <row r="69" spans="1:5" ht="15.75" thickBot="1" x14ac:dyDescent="0.3">
      <c r="A69" s="195" t="s">
        <v>936</v>
      </c>
      <c r="B69" s="196">
        <f>SUM(B66:B68)</f>
        <v>12962428.551209509</v>
      </c>
      <c r="C69" s="197"/>
      <c r="D69" s="196">
        <f>SUM(D66:D68)</f>
        <v>3054401</v>
      </c>
    </row>
    <row r="70" spans="1:5" ht="15.75" thickTop="1" x14ac:dyDescent="0.25"/>
    <row r="72" spans="1:5" x14ac:dyDescent="0.25">
      <c r="A72" s="159" t="s">
        <v>843</v>
      </c>
      <c r="B72" s="203">
        <f>B69-Aktive!B11</f>
        <v>-0.16879049129784107</v>
      </c>
      <c r="C72" s="198"/>
      <c r="D72" s="198">
        <f>D69-Aktive!D11</f>
        <v>1</v>
      </c>
      <c r="E72" s="159"/>
    </row>
  </sheetData>
  <mergeCells count="1">
    <mergeCell ref="A7:A8"/>
  </mergeCells>
  <pageMargins left="0.7" right="0.7" top="0.75" bottom="0.75" header="0.3" footer="0.3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8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60.42578125" style="199" bestFit="1" customWidth="1"/>
    <col min="2" max="11" width="14.7109375" style="199" customWidth="1"/>
    <col min="12" max="16384" width="9.140625" style="199"/>
  </cols>
  <sheetData>
    <row r="1" spans="1:12" x14ac:dyDescent="0.25">
      <c r="A1" s="131" t="s">
        <v>954</v>
      </c>
    </row>
    <row r="2" spans="1:12" x14ac:dyDescent="0.25">
      <c r="A2" s="134" t="s">
        <v>767</v>
      </c>
    </row>
    <row r="3" spans="1:12" x14ac:dyDescent="0.25">
      <c r="A3" s="134" t="s">
        <v>768</v>
      </c>
    </row>
    <row r="4" spans="1:12" x14ac:dyDescent="0.25">
      <c r="A4" s="134" t="s">
        <v>769</v>
      </c>
    </row>
    <row r="5" spans="1:12" x14ac:dyDescent="0.25">
      <c r="A5" s="131" t="s">
        <v>937</v>
      </c>
    </row>
    <row r="6" spans="1:12" x14ac:dyDescent="0.25">
      <c r="A6" s="200"/>
    </row>
    <row r="7" spans="1:12" ht="60.75" x14ac:dyDescent="0.25">
      <c r="A7" s="204"/>
      <c r="B7" s="205" t="s">
        <v>938</v>
      </c>
      <c r="C7" s="205" t="s">
        <v>68</v>
      </c>
      <c r="D7" s="205" t="s">
        <v>833</v>
      </c>
      <c r="E7" s="205" t="s">
        <v>834</v>
      </c>
      <c r="F7" s="205" t="s">
        <v>836</v>
      </c>
      <c r="G7" s="205" t="s">
        <v>939</v>
      </c>
      <c r="H7" s="205" t="s">
        <v>940</v>
      </c>
      <c r="I7" s="205" t="s">
        <v>73</v>
      </c>
      <c r="J7" s="205" t="s">
        <v>840</v>
      </c>
      <c r="K7" s="205" t="s">
        <v>73</v>
      </c>
      <c r="L7" s="171"/>
    </row>
    <row r="8" spans="1:12" x14ac:dyDescent="0.25">
      <c r="A8" s="206"/>
      <c r="B8" s="207"/>
      <c r="C8" s="204"/>
      <c r="D8" s="204"/>
      <c r="E8" s="208"/>
      <c r="F8" s="208"/>
      <c r="G8" s="208"/>
      <c r="H8" s="209"/>
      <c r="I8" s="209"/>
      <c r="J8" s="209"/>
      <c r="K8" s="204"/>
    </row>
    <row r="9" spans="1:12" x14ac:dyDescent="0.25">
      <c r="A9" s="210"/>
      <c r="B9" s="211"/>
      <c r="C9" s="211"/>
      <c r="D9" s="211"/>
      <c r="E9" s="212"/>
      <c r="F9" s="212"/>
      <c r="G9" s="212"/>
      <c r="H9" s="213"/>
      <c r="I9" s="213"/>
      <c r="J9" s="213"/>
      <c r="K9" s="213"/>
    </row>
    <row r="10" spans="1:12" ht="15.75" thickBot="1" x14ac:dyDescent="0.3">
      <c r="A10" s="214" t="s">
        <v>941</v>
      </c>
      <c r="B10" s="215">
        <v>580500000</v>
      </c>
      <c r="C10" s="215">
        <v>0</v>
      </c>
      <c r="D10" s="215">
        <v>0</v>
      </c>
      <c r="E10" s="215">
        <v>0</v>
      </c>
      <c r="F10" s="215">
        <v>0</v>
      </c>
      <c r="G10" s="215">
        <v>-54223342</v>
      </c>
      <c r="H10" s="215">
        <v>355983</v>
      </c>
      <c r="I10" s="215">
        <v>526632641</v>
      </c>
      <c r="J10" s="215">
        <v>0</v>
      </c>
      <c r="K10" s="215">
        <v>526632641</v>
      </c>
    </row>
    <row r="11" spans="1:12" ht="15.75" thickTop="1" x14ac:dyDescent="0.25">
      <c r="A11" s="216" t="s">
        <v>942</v>
      </c>
      <c r="B11" s="211"/>
      <c r="C11" s="211"/>
      <c r="D11" s="211"/>
      <c r="E11" s="211"/>
      <c r="F11" s="211"/>
      <c r="G11" s="211"/>
      <c r="H11" s="213"/>
      <c r="I11" s="213">
        <f>SUM(B11:H11)</f>
        <v>0</v>
      </c>
      <c r="J11" s="217"/>
      <c r="K11" s="211">
        <f>SUM(I11:J11)</f>
        <v>0</v>
      </c>
    </row>
    <row r="12" spans="1:12" x14ac:dyDescent="0.25">
      <c r="A12" s="214" t="s">
        <v>943</v>
      </c>
      <c r="B12" s="218">
        <f>SUM(B10:B11)</f>
        <v>580500000</v>
      </c>
      <c r="C12" s="218">
        <f t="shared" ref="C12:J12" si="0">SUM(C10:C11)</f>
        <v>0</v>
      </c>
      <c r="D12" s="218">
        <f t="shared" si="0"/>
        <v>0</v>
      </c>
      <c r="E12" s="218">
        <f t="shared" si="0"/>
        <v>0</v>
      </c>
      <c r="F12" s="218">
        <f t="shared" si="0"/>
        <v>0</v>
      </c>
      <c r="G12" s="218">
        <f>SUM(G10:G11)+H10</f>
        <v>-53867359</v>
      </c>
      <c r="H12" s="218">
        <v>0</v>
      </c>
      <c r="I12" s="218">
        <f>SUM(B12:H12)</f>
        <v>526632641</v>
      </c>
      <c r="J12" s="218">
        <f t="shared" si="0"/>
        <v>0</v>
      </c>
      <c r="K12" s="218">
        <f>SUM(I12:J12)</f>
        <v>526632641</v>
      </c>
    </row>
    <row r="13" spans="1:12" x14ac:dyDescent="0.25">
      <c r="A13" s="219" t="s">
        <v>944</v>
      </c>
      <c r="B13" s="211"/>
      <c r="C13" s="211"/>
      <c r="D13" s="211"/>
      <c r="E13" s="211"/>
      <c r="F13" s="211"/>
      <c r="G13" s="211"/>
      <c r="H13" s="213"/>
      <c r="I13" s="213">
        <f t="shared" ref="I13:I37" si="1">SUM(B13:H13)</f>
        <v>0</v>
      </c>
      <c r="J13" s="213"/>
      <c r="K13" s="211">
        <f t="shared" ref="K13:K37" si="2">SUM(I13:J13)</f>
        <v>0</v>
      </c>
    </row>
    <row r="14" spans="1:12" x14ac:dyDescent="0.25">
      <c r="A14" s="220" t="s">
        <v>940</v>
      </c>
      <c r="B14" s="213"/>
      <c r="C14" s="213"/>
      <c r="D14" s="213"/>
      <c r="E14" s="213"/>
      <c r="F14" s="213"/>
      <c r="G14" s="213"/>
      <c r="H14" s="221">
        <f>PASH!D57</f>
        <v>-65371956</v>
      </c>
      <c r="I14" s="213">
        <f t="shared" si="1"/>
        <v>-65371956</v>
      </c>
      <c r="J14" s="221"/>
      <c r="K14" s="213">
        <f t="shared" si="2"/>
        <v>-65371956</v>
      </c>
    </row>
    <row r="15" spans="1:12" x14ac:dyDescent="0.25">
      <c r="A15" s="220" t="s">
        <v>945</v>
      </c>
      <c r="B15" s="213"/>
      <c r="C15" s="213"/>
      <c r="D15" s="213"/>
      <c r="E15" s="213"/>
      <c r="F15" s="213"/>
      <c r="G15" s="213"/>
      <c r="H15" s="221"/>
      <c r="I15" s="213">
        <f t="shared" si="1"/>
        <v>0</v>
      </c>
      <c r="J15" s="221"/>
      <c r="K15" s="213">
        <f t="shared" si="2"/>
        <v>0</v>
      </c>
    </row>
    <row r="16" spans="1:12" x14ac:dyDescent="0.25">
      <c r="A16" s="220" t="s">
        <v>946</v>
      </c>
      <c r="B16" s="213"/>
      <c r="C16" s="213"/>
      <c r="D16" s="213"/>
      <c r="E16" s="213"/>
      <c r="F16" s="213"/>
      <c r="G16" s="213"/>
      <c r="H16" s="213"/>
      <c r="I16" s="213">
        <f t="shared" si="1"/>
        <v>0</v>
      </c>
      <c r="J16" s="213"/>
      <c r="K16" s="213">
        <f t="shared" si="2"/>
        <v>0</v>
      </c>
    </row>
    <row r="17" spans="1:11" x14ac:dyDescent="0.25">
      <c r="A17" s="219" t="s">
        <v>947</v>
      </c>
      <c r="B17" s="222">
        <f>SUM(B13:B16)</f>
        <v>0</v>
      </c>
      <c r="C17" s="222">
        <f t="shared" ref="C17:J17" si="3">SUM(C13:C16)</f>
        <v>0</v>
      </c>
      <c r="D17" s="222">
        <f t="shared" si="3"/>
        <v>0</v>
      </c>
      <c r="E17" s="222">
        <f t="shared" si="3"/>
        <v>0</v>
      </c>
      <c r="F17" s="222">
        <f t="shared" si="3"/>
        <v>0</v>
      </c>
      <c r="G17" s="222">
        <f>SUM(G13:G16)</f>
        <v>0</v>
      </c>
      <c r="H17" s="223">
        <f>SUM(H14:H16)</f>
        <v>-65371956</v>
      </c>
      <c r="I17" s="222">
        <f t="shared" si="1"/>
        <v>-65371956</v>
      </c>
      <c r="J17" s="223">
        <f t="shared" si="3"/>
        <v>0</v>
      </c>
      <c r="K17" s="222">
        <f t="shared" si="2"/>
        <v>-65371956</v>
      </c>
    </row>
    <row r="18" spans="1:11" x14ac:dyDescent="0.25">
      <c r="A18" s="219" t="s">
        <v>948</v>
      </c>
      <c r="B18" s="213"/>
      <c r="C18" s="213"/>
      <c r="D18" s="213"/>
      <c r="E18" s="213"/>
      <c r="F18" s="213"/>
      <c r="G18" s="213"/>
      <c r="H18" s="213"/>
      <c r="I18" s="213">
        <f t="shared" si="1"/>
        <v>0</v>
      </c>
      <c r="J18" s="213"/>
      <c r="K18" s="213">
        <f t="shared" si="2"/>
        <v>0</v>
      </c>
    </row>
    <row r="19" spans="1:11" x14ac:dyDescent="0.25">
      <c r="A19" s="224" t="s">
        <v>949</v>
      </c>
      <c r="B19" s="213">
        <v>0</v>
      </c>
      <c r="C19" s="213"/>
      <c r="D19" s="213"/>
      <c r="E19" s="213"/>
      <c r="F19" s="213"/>
      <c r="G19" s="213"/>
      <c r="H19" s="213"/>
      <c r="I19" s="213">
        <f t="shared" si="1"/>
        <v>0</v>
      </c>
      <c r="J19" s="213"/>
      <c r="K19" s="213">
        <f t="shared" si="2"/>
        <v>0</v>
      </c>
    </row>
    <row r="20" spans="1:11" x14ac:dyDescent="0.25">
      <c r="A20" s="224" t="s">
        <v>950</v>
      </c>
      <c r="B20" s="213"/>
      <c r="C20" s="213"/>
      <c r="D20" s="213"/>
      <c r="E20" s="213"/>
      <c r="F20" s="213"/>
      <c r="G20" s="213"/>
      <c r="H20" s="213"/>
      <c r="I20" s="213">
        <f t="shared" si="1"/>
        <v>0</v>
      </c>
      <c r="J20" s="213"/>
      <c r="K20" s="213">
        <f t="shared" si="2"/>
        <v>0</v>
      </c>
    </row>
    <row r="21" spans="1:11" x14ac:dyDescent="0.25">
      <c r="A21" s="225" t="s">
        <v>955</v>
      </c>
      <c r="B21" s="213"/>
      <c r="C21" s="213"/>
      <c r="D21" s="213"/>
      <c r="E21" s="213"/>
      <c r="F21" s="213"/>
      <c r="G21" s="213"/>
      <c r="H21" s="213"/>
      <c r="I21" s="213">
        <f t="shared" si="1"/>
        <v>0</v>
      </c>
      <c r="J21" s="213"/>
      <c r="K21" s="213">
        <f t="shared" si="2"/>
        <v>0</v>
      </c>
    </row>
    <row r="22" spans="1:11" x14ac:dyDescent="0.25">
      <c r="A22" s="219" t="s">
        <v>951</v>
      </c>
      <c r="B22" s="218">
        <f>SUM(B19:B21)</f>
        <v>0</v>
      </c>
      <c r="C22" s="218">
        <f t="shared" ref="C22:J22" si="4">SUM(C19:C21)</f>
        <v>0</v>
      </c>
      <c r="D22" s="218">
        <f t="shared" si="4"/>
        <v>0</v>
      </c>
      <c r="E22" s="218">
        <f t="shared" si="4"/>
        <v>0</v>
      </c>
      <c r="F22" s="218">
        <f t="shared" si="4"/>
        <v>0</v>
      </c>
      <c r="G22" s="218">
        <f t="shared" si="4"/>
        <v>0</v>
      </c>
      <c r="H22" s="218">
        <f t="shared" si="4"/>
        <v>0</v>
      </c>
      <c r="I22" s="222">
        <f t="shared" si="1"/>
        <v>0</v>
      </c>
      <c r="J22" s="218">
        <f t="shared" si="4"/>
        <v>0</v>
      </c>
      <c r="K22" s="218">
        <f t="shared" si="2"/>
        <v>0</v>
      </c>
    </row>
    <row r="23" spans="1:11" x14ac:dyDescent="0.25">
      <c r="A23" s="219"/>
      <c r="B23" s="211"/>
      <c r="C23" s="212"/>
      <c r="D23" s="211"/>
      <c r="E23" s="212"/>
      <c r="F23" s="212"/>
      <c r="G23" s="212"/>
      <c r="H23" s="213"/>
      <c r="I23" s="213"/>
      <c r="J23" s="213"/>
      <c r="K23" s="212"/>
    </row>
    <row r="24" spans="1:11" ht="15.75" thickBot="1" x14ac:dyDescent="0.3">
      <c r="A24" s="219" t="s">
        <v>952</v>
      </c>
      <c r="B24" s="226">
        <f>B12+B17+B22</f>
        <v>580500000</v>
      </c>
      <c r="C24" s="226">
        <f t="shared" ref="C24:J24" si="5">C12+C17+C22</f>
        <v>0</v>
      </c>
      <c r="D24" s="226">
        <f t="shared" si="5"/>
        <v>0</v>
      </c>
      <c r="E24" s="226">
        <f t="shared" si="5"/>
        <v>0</v>
      </c>
      <c r="F24" s="226">
        <f t="shared" si="5"/>
        <v>0</v>
      </c>
      <c r="G24" s="226">
        <f t="shared" si="5"/>
        <v>-53867359</v>
      </c>
      <c r="H24" s="226">
        <f t="shared" si="5"/>
        <v>-65371956</v>
      </c>
      <c r="I24" s="226">
        <f t="shared" si="1"/>
        <v>461260685</v>
      </c>
      <c r="J24" s="226">
        <f t="shared" si="5"/>
        <v>0</v>
      </c>
      <c r="K24" s="226">
        <f t="shared" si="2"/>
        <v>461260685</v>
      </c>
    </row>
    <row r="25" spans="1:11" ht="15.75" thickTop="1" x14ac:dyDescent="0.25">
      <c r="A25" s="227"/>
      <c r="B25" s="211"/>
      <c r="C25" s="211"/>
      <c r="D25" s="211"/>
      <c r="E25" s="211"/>
      <c r="F25" s="211"/>
      <c r="G25" s="211"/>
      <c r="H25" s="213"/>
      <c r="I25" s="213">
        <f t="shared" si="1"/>
        <v>0</v>
      </c>
      <c r="J25" s="213"/>
      <c r="K25" s="211">
        <f t="shared" si="2"/>
        <v>0</v>
      </c>
    </row>
    <row r="26" spans="1:11" x14ac:dyDescent="0.25">
      <c r="A26" s="219" t="s">
        <v>944</v>
      </c>
      <c r="B26" s="213"/>
      <c r="C26" s="213"/>
      <c r="D26" s="213"/>
      <c r="E26" s="213"/>
      <c r="F26" s="213"/>
      <c r="G26" s="213"/>
      <c r="H26" s="213"/>
      <c r="I26" s="213">
        <f t="shared" si="1"/>
        <v>0</v>
      </c>
      <c r="J26" s="213"/>
      <c r="K26" s="213">
        <f t="shared" si="2"/>
        <v>0</v>
      </c>
    </row>
    <row r="27" spans="1:11" x14ac:dyDescent="0.25">
      <c r="A27" s="220" t="s">
        <v>940</v>
      </c>
      <c r="B27" s="213"/>
      <c r="C27" s="213"/>
      <c r="D27" s="213"/>
      <c r="E27" s="213"/>
      <c r="F27" s="213"/>
      <c r="G27" s="213"/>
      <c r="H27" s="221">
        <f>PASH!B57</f>
        <v>-6632928.2787904739</v>
      </c>
      <c r="I27" s="213">
        <f t="shared" si="1"/>
        <v>-6632928.2787904739</v>
      </c>
      <c r="J27" s="221"/>
      <c r="K27" s="213">
        <f t="shared" si="2"/>
        <v>-6632928.2787904739</v>
      </c>
    </row>
    <row r="28" spans="1:11" x14ac:dyDescent="0.25">
      <c r="A28" s="220" t="s">
        <v>945</v>
      </c>
      <c r="B28" s="213"/>
      <c r="C28" s="213"/>
      <c r="D28" s="213"/>
      <c r="E28" s="213"/>
      <c r="F28" s="213"/>
      <c r="G28" s="213"/>
      <c r="H28" s="221"/>
      <c r="I28" s="213">
        <f t="shared" si="1"/>
        <v>0</v>
      </c>
      <c r="J28" s="221"/>
      <c r="K28" s="213">
        <f t="shared" si="2"/>
        <v>0</v>
      </c>
    </row>
    <row r="29" spans="1:11" x14ac:dyDescent="0.25">
      <c r="A29" s="220" t="s">
        <v>946</v>
      </c>
      <c r="B29" s="213"/>
      <c r="C29" s="213"/>
      <c r="D29" s="213"/>
      <c r="E29" s="213"/>
      <c r="F29" s="213"/>
      <c r="G29" s="213"/>
      <c r="H29" s="213"/>
      <c r="I29" s="213">
        <f t="shared" si="1"/>
        <v>0</v>
      </c>
      <c r="J29" s="213"/>
      <c r="K29" s="213">
        <f t="shared" si="2"/>
        <v>0</v>
      </c>
    </row>
    <row r="30" spans="1:11" x14ac:dyDescent="0.25">
      <c r="A30" s="219" t="s">
        <v>947</v>
      </c>
      <c r="B30" s="222">
        <f>SUM(B27:B29)</f>
        <v>0</v>
      </c>
      <c r="C30" s="222">
        <f t="shared" ref="C30:F30" si="6">SUM(C27:C29)</f>
        <v>0</v>
      </c>
      <c r="D30" s="222">
        <f t="shared" si="6"/>
        <v>0</v>
      </c>
      <c r="E30" s="222">
        <f t="shared" si="6"/>
        <v>0</v>
      </c>
      <c r="F30" s="222">
        <f t="shared" si="6"/>
        <v>0</v>
      </c>
      <c r="G30" s="222">
        <f>SUM(G27:G29)</f>
        <v>0</v>
      </c>
      <c r="H30" s="223">
        <f>SUM(H27:H29)</f>
        <v>-6632928.2787904739</v>
      </c>
      <c r="I30" s="222">
        <f t="shared" si="1"/>
        <v>-6632928.2787904739</v>
      </c>
      <c r="J30" s="223">
        <f t="shared" ref="J30" si="7">SUM(J27:J29)</f>
        <v>0</v>
      </c>
      <c r="K30" s="222">
        <f t="shared" si="2"/>
        <v>-6632928.2787904739</v>
      </c>
    </row>
    <row r="31" spans="1:11" x14ac:dyDescent="0.25">
      <c r="A31" s="219" t="s">
        <v>948</v>
      </c>
      <c r="B31" s="213"/>
      <c r="C31" s="213"/>
      <c r="D31" s="213"/>
      <c r="E31" s="213"/>
      <c r="F31" s="213"/>
      <c r="G31" s="213"/>
      <c r="H31" s="213"/>
      <c r="I31" s="213">
        <f t="shared" si="1"/>
        <v>0</v>
      </c>
      <c r="J31" s="213"/>
      <c r="K31" s="213">
        <f t="shared" si="2"/>
        <v>0</v>
      </c>
    </row>
    <row r="32" spans="1:11" x14ac:dyDescent="0.25">
      <c r="A32" s="224" t="s">
        <v>949</v>
      </c>
      <c r="B32" s="213"/>
      <c r="C32" s="213"/>
      <c r="D32" s="213"/>
      <c r="E32" s="213"/>
      <c r="F32" s="213"/>
      <c r="G32" s="213"/>
      <c r="H32" s="213"/>
      <c r="I32" s="213">
        <f t="shared" si="1"/>
        <v>0</v>
      </c>
      <c r="J32" s="213"/>
      <c r="K32" s="213">
        <f t="shared" si="2"/>
        <v>0</v>
      </c>
    </row>
    <row r="33" spans="1:11" x14ac:dyDescent="0.25">
      <c r="A33" s="224" t="s">
        <v>950</v>
      </c>
      <c r="B33" s="213"/>
      <c r="C33" s="213"/>
      <c r="D33" s="213"/>
      <c r="E33" s="213"/>
      <c r="F33" s="213"/>
      <c r="G33" s="213"/>
      <c r="H33" s="213"/>
      <c r="I33" s="213">
        <f t="shared" si="1"/>
        <v>0</v>
      </c>
      <c r="J33" s="213"/>
      <c r="K33" s="213">
        <f t="shared" si="2"/>
        <v>0</v>
      </c>
    </row>
    <row r="34" spans="1:11" x14ac:dyDescent="0.25">
      <c r="A34" s="225" t="s">
        <v>955</v>
      </c>
      <c r="B34" s="213"/>
      <c r="C34" s="213"/>
      <c r="D34" s="213"/>
      <c r="E34" s="213"/>
      <c r="F34" s="213"/>
      <c r="G34" s="213"/>
      <c r="H34" s="213">
        <f>-G34</f>
        <v>0</v>
      </c>
      <c r="I34" s="213">
        <f t="shared" si="1"/>
        <v>0</v>
      </c>
      <c r="J34" s="213"/>
      <c r="K34" s="213">
        <f t="shared" si="2"/>
        <v>0</v>
      </c>
    </row>
    <row r="35" spans="1:11" x14ac:dyDescent="0.25">
      <c r="A35" s="219" t="s">
        <v>951</v>
      </c>
      <c r="B35" s="222">
        <f>SUM(B32:B34)</f>
        <v>0</v>
      </c>
      <c r="C35" s="222">
        <f t="shared" ref="C35:J35" si="8">SUM(C32:C34)</f>
        <v>0</v>
      </c>
      <c r="D35" s="222">
        <f t="shared" si="8"/>
        <v>0</v>
      </c>
      <c r="E35" s="222">
        <f t="shared" si="8"/>
        <v>0</v>
      </c>
      <c r="F35" s="222">
        <f t="shared" si="8"/>
        <v>0</v>
      </c>
      <c r="G35" s="222">
        <f t="shared" si="8"/>
        <v>0</v>
      </c>
      <c r="H35" s="222">
        <f t="shared" si="8"/>
        <v>0</v>
      </c>
      <c r="I35" s="222">
        <f t="shared" si="1"/>
        <v>0</v>
      </c>
      <c r="J35" s="222">
        <f t="shared" si="8"/>
        <v>0</v>
      </c>
      <c r="K35" s="222">
        <f t="shared" si="2"/>
        <v>0</v>
      </c>
    </row>
    <row r="36" spans="1:11" x14ac:dyDescent="0.25">
      <c r="A36" s="219"/>
      <c r="B36" s="213"/>
      <c r="C36" s="213"/>
      <c r="D36" s="213"/>
      <c r="E36" s="213"/>
      <c r="F36" s="213"/>
      <c r="G36" s="213"/>
      <c r="H36" s="213"/>
      <c r="I36" s="213"/>
      <c r="J36" s="213"/>
      <c r="K36" s="213"/>
    </row>
    <row r="37" spans="1:11" ht="15.75" thickBot="1" x14ac:dyDescent="0.3">
      <c r="A37" s="219" t="s">
        <v>953</v>
      </c>
      <c r="B37" s="226">
        <f>B24+B30+B35</f>
        <v>580500000</v>
      </c>
      <c r="C37" s="226">
        <f t="shared" ref="C37:J37" si="9">C24+C30+C35</f>
        <v>0</v>
      </c>
      <c r="D37" s="226">
        <f t="shared" si="9"/>
        <v>0</v>
      </c>
      <c r="E37" s="226">
        <f t="shared" si="9"/>
        <v>0</v>
      </c>
      <c r="F37" s="226">
        <f t="shared" si="9"/>
        <v>0</v>
      </c>
      <c r="G37" s="226">
        <f>G24+G30+G35</f>
        <v>-53867359</v>
      </c>
      <c r="H37" s="226">
        <f>H24+H30+H35</f>
        <v>-72004884.278790474</v>
      </c>
      <c r="I37" s="226">
        <f t="shared" si="1"/>
        <v>454627756.72120953</v>
      </c>
      <c r="J37" s="226">
        <f t="shared" si="9"/>
        <v>0</v>
      </c>
      <c r="K37" s="226">
        <f t="shared" si="2"/>
        <v>454627756.72120953</v>
      </c>
    </row>
    <row r="38" spans="1:11" ht="15.75" thickTop="1" x14ac:dyDescent="0.25">
      <c r="B38" s="201"/>
      <c r="C38" s="201"/>
      <c r="D38" s="201"/>
      <c r="E38" s="201"/>
      <c r="F38" s="201"/>
      <c r="G38" s="201"/>
      <c r="H38" s="201"/>
      <c r="I38" s="201"/>
      <c r="J38" s="201"/>
      <c r="K38" s="201"/>
    </row>
  </sheetData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TB_2018</vt:lpstr>
      <vt:lpstr>Kopertina</vt:lpstr>
      <vt:lpstr>Check Pivot</vt:lpstr>
      <vt:lpstr>mastro</vt:lpstr>
      <vt:lpstr>Aktive</vt:lpstr>
      <vt:lpstr>PASH</vt:lpstr>
      <vt:lpstr>Flukse monetare</vt:lpstr>
      <vt:lpstr>Kapitali</vt:lpstr>
      <vt:lpstr>Kopertina!Print_Area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Marku, Erald (AL - Tirana)</dc:creator>
  <cp:lastModifiedBy>User</cp:lastModifiedBy>
  <cp:lastPrinted>2021-04-06T17:07:40Z</cp:lastPrinted>
  <dcterms:created xsi:type="dcterms:W3CDTF">2017-03-08T18:47:58Z</dcterms:created>
  <dcterms:modified xsi:type="dcterms:W3CDTF">2021-07-27T17:30:57Z</dcterms:modified>
</cp:coreProperties>
</file>